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1490" windowHeight="10365" activeTab="0"/>
  </bookViews>
  <sheets>
    <sheet name="BGC 20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'BGC 2015'!_Macros_Import_.qbop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>WEO '[12]LINK'!$A$1:$A$42</definedName>
    <definedName name="a_11" localSheetId="0">WEO '[12]LINK'!$A$1:$A$42</definedName>
    <definedName name="a_11">WEO '[12]LINK'!$A$1:$A$42</definedName>
    <definedName name="a_14">#REF!</definedName>
    <definedName name="a_15" localSheetId="0">WEO '[12]LINK'!$A$1:$A$42</definedName>
    <definedName name="a_15">WEO '[12]LINK'!$A$1:$A$42</definedName>
    <definedName name="a_17" localSheetId="0">WEO '[12]LINK'!$A$1:$A$42</definedName>
    <definedName name="a_17">WEO '[12]LINK'!$A$1:$A$42</definedName>
    <definedName name="a_2">#REF!</definedName>
    <definedName name="a_20" localSheetId="0">WEO '[12]LINK'!$A$1:$A$42</definedName>
    <definedName name="a_20">WEO '[12]LINK'!$A$1:$A$42</definedName>
    <definedName name="a_22" localSheetId="0">WEO '[12]LINK'!$A$1:$A$42</definedName>
    <definedName name="a_22">WEO '[12]LINK'!$A$1:$A$42</definedName>
    <definedName name="a_24" localSheetId="0">WEO '[12]LINK'!$A$1:$A$42</definedName>
    <definedName name="a_24">WEO '[12]LINK'!$A$1:$A$42</definedName>
    <definedName name="a_25">#REF!</definedName>
    <definedName name="a_28" localSheetId="0">WEO '[12]LINK'!$A$1:$A$42</definedName>
    <definedName name="a_28">WEO '[12]LINK'!$A$1:$A$42</definedName>
    <definedName name="a_37" localSheetId="0">WEO '[12]LINK'!$A$1:$A$42</definedName>
    <definedName name="a_37">WEO '[12]LINK'!$A$1:$A$42</definedName>
    <definedName name="a_38" localSheetId="0">WEO '[12]LINK'!$A$1:$A$42</definedName>
    <definedName name="a_38">WEO '[12]LINK'!$A$1:$A$42</definedName>
    <definedName name="a_46" localSheetId="0">WEO '[12]LINK'!$A$1:$A$42</definedName>
    <definedName name="a_46">WEO '[12]LINK'!$A$1:$A$42</definedName>
    <definedName name="a_47" localSheetId="0">WEO '[12]LINK'!$A$1:$A$42</definedName>
    <definedName name="a_47">WEO '[12]LINK'!$A$1:$A$42</definedName>
    <definedName name="a_49" localSheetId="0">WEO '[12]LINK'!$A$1:$A$42</definedName>
    <definedName name="a_49">WEO '[12]LINK'!$A$1:$A$42</definedName>
    <definedName name="a_54" localSheetId="0">WEO '[12]LINK'!$A$1:$A$42</definedName>
    <definedName name="a_54">WEO '[12]LINK'!$A$1:$A$42</definedName>
    <definedName name="a_55" localSheetId="0">WEO '[12]LINK'!$A$1:$A$42</definedName>
    <definedName name="a_55">WEO '[12]LINK'!$A$1:$A$42</definedName>
    <definedName name="a_56" localSheetId="0">WEO '[12]LINK'!$A$1:$A$42</definedName>
    <definedName name="a_56">WEO '[12]LINK'!$A$1:$A$42</definedName>
    <definedName name="a_57" localSheetId="0">WEO '[12]LINK'!$A$1:$A$42</definedName>
    <definedName name="a_57">WEO '[12]LINK'!$A$1:$A$42</definedName>
    <definedName name="a_61" localSheetId="0">WEO '[12]LINK'!$A$1:$A$42</definedName>
    <definedName name="a_61">WEO '[12]LINK'!$A$1:$A$42</definedName>
    <definedName name="a_64" localSheetId="0">WEO '[12]LINK'!$A$1:$A$42</definedName>
    <definedName name="a_64">WEO '[12]LINK'!$A$1:$A$42</definedName>
    <definedName name="a_65" localSheetId="0">WEO '[12]LINK'!$A$1:$A$42</definedName>
    <definedName name="a_65">WEO '[12]LINK'!$A$1:$A$42</definedName>
    <definedName name="a_66" localSheetId="0">WEO '[12]LINK'!$A$1:$A$42</definedName>
    <definedName name="a_66">WEO '[12]LINK'!$A$1:$A$42</definedName>
    <definedName name="a47" localSheetId="0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'BGC 2015'!atrade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'BGC 2015'!BFLD_DF</definedName>
    <definedName name="BFLD_DF">BFLD_DF</definedName>
    <definedName name="BFLD_DF_11" localSheetId="0">'BGC 2015'!BFLD_DF_11</definedName>
    <definedName name="BFLD_DF_11">BFLD_DF_11</definedName>
    <definedName name="BFLD_DF_14" localSheetId="0">'BGC 2015'!BFLD_DF_14</definedName>
    <definedName name="BFLD_DF_14">BFLD_DF_14</definedName>
    <definedName name="BFLD_DF_20" localSheetId="0">'BGC 2015'!BFLD_DF_20</definedName>
    <definedName name="BFLD_DF_20">BFLD_DF_20</definedName>
    <definedName name="BFLD_DF_24" localSheetId="0">'BGC 2015'!BFLD_DF_24</definedName>
    <definedName name="BFLD_DF_24">BFLD_DF_24</definedName>
    <definedName name="BFLD_DF_25" localSheetId="0">'BGC 2015'!BFLD_DF_25</definedName>
    <definedName name="BFLD_DF_25">BFLD_DF_25</definedName>
    <definedName name="BFLD_DF_28" localSheetId="0">'BGC 2015'!BFLD_DF_28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>WEO '[12]LINK'!$A$1:$A$42</definedName>
    <definedName name="chart2_17" localSheetId="0">WEO '[12]LINK'!$A$1:$A$42</definedName>
    <definedName name="chart2_17">WEO '[12]LINK'!$A$1:$A$42</definedName>
    <definedName name="chart2_20" localSheetId="0">WEO '[12]LINK'!$A$1:$A$42</definedName>
    <definedName name="chart2_20">WEO '[12]LINK'!$A$1:$A$42</definedName>
    <definedName name="chart2_22" localSheetId="0">WEO '[12]LINK'!$A$1:$A$42</definedName>
    <definedName name="chart2_22">WEO '[12]LINK'!$A$1:$A$42</definedName>
    <definedName name="chart2_24" localSheetId="0">WEO '[12]LINK'!$A$1:$A$42</definedName>
    <definedName name="chart2_24">WEO '[12]LINK'!$A$1:$A$42</definedName>
    <definedName name="chart2_28" localSheetId="0">WEO '[12]LINK'!$A$1:$A$42</definedName>
    <definedName name="chart2_28">WEO '[12]LINK'!$A$1:$A$42</definedName>
    <definedName name="chart2_37" localSheetId="0">WEO '[12]LINK'!$A$1:$A$42</definedName>
    <definedName name="chart2_37">WEO '[12]LINK'!$A$1:$A$42</definedName>
    <definedName name="chart2_38" localSheetId="0">WEO '[12]LINK'!$A$1:$A$42</definedName>
    <definedName name="chart2_38">WEO '[12]LINK'!$A$1:$A$42</definedName>
    <definedName name="chart2_46" localSheetId="0">WEO '[12]LINK'!$A$1:$A$42</definedName>
    <definedName name="chart2_46">WEO '[12]LINK'!$A$1:$A$42</definedName>
    <definedName name="chart2_47" localSheetId="0">WEO '[12]LINK'!$A$1:$A$42</definedName>
    <definedName name="chart2_47">WEO '[12]LINK'!$A$1:$A$42</definedName>
    <definedName name="chart2_49" localSheetId="0">WEO '[12]LINK'!$A$1:$A$42</definedName>
    <definedName name="chart2_49">WEO '[12]LINK'!$A$1:$A$42</definedName>
    <definedName name="chart2_54" localSheetId="0">WEO '[12]LINK'!$A$1:$A$42</definedName>
    <definedName name="chart2_54">WEO '[12]LINK'!$A$1:$A$42</definedName>
    <definedName name="chart2_55" localSheetId="0">WEO '[12]LINK'!$A$1:$A$42</definedName>
    <definedName name="chart2_55">WEO '[12]LINK'!$A$1:$A$42</definedName>
    <definedName name="chart2_56" localSheetId="0">WEO '[12]LINK'!$A$1:$A$42</definedName>
    <definedName name="chart2_56">WEO '[12]LINK'!$A$1:$A$42</definedName>
    <definedName name="chart2_57" localSheetId="0">WEO '[12]LINK'!$A$1:$A$42</definedName>
    <definedName name="chart2_57">WEO '[12]LINK'!$A$1:$A$42</definedName>
    <definedName name="chart2_61" localSheetId="0">WEO '[12]LINK'!$A$1:$A$42</definedName>
    <definedName name="chart2_61">WEO '[12]LINK'!$A$1:$A$42</definedName>
    <definedName name="chart2_64" localSheetId="0">WEO '[12]LINK'!$A$1:$A$42</definedName>
    <definedName name="chart2_64">WEO '[12]LINK'!$A$1:$A$42</definedName>
    <definedName name="chart2_65" localSheetId="0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0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'BGC 2015'!mflowsa</definedName>
    <definedName name="mflowsa">mflowsa</definedName>
    <definedName name="mflowsq" localSheetId="0">'BGC 2015'!mflowsq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'BGC 2015'!mm</definedName>
    <definedName name="mm">mm</definedName>
    <definedName name="mm_11">'[60]labels'!#REF!</definedName>
    <definedName name="mm_14">'[60]labels'!#REF!</definedName>
    <definedName name="mm_20" localSheetId="0">'BGC 2015'!mm_20</definedName>
    <definedName name="mm_20">mm_20</definedName>
    <definedName name="mm_24" localSheetId="0">'BGC 2015'!mm_24</definedName>
    <definedName name="mm_24">mm_24</definedName>
    <definedName name="mm_25">'[60]labels'!#REF!</definedName>
    <definedName name="mm_28" localSheetId="0">'BGC 2015'!mm_28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'BGC 2015'!mstocksa</definedName>
    <definedName name="mstocksa">mstocksa</definedName>
    <definedName name="mstocksq" localSheetId="0">'BGC 2015'!mstocksq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'BGC 2015'!NTDD_RG</definedName>
    <definedName name="NTDD_RG">NTDD_RG</definedName>
    <definedName name="NTDD_RG_11" localSheetId="0">'BGC 2015'!NTDD_RG_11</definedName>
    <definedName name="NTDD_RG_11">NTDD_RG_11</definedName>
    <definedName name="NTDD_RG_14" localSheetId="0">'BGC 2015'!NTDD_RG_14</definedName>
    <definedName name="NTDD_RG_14">NTDD_RG_14</definedName>
    <definedName name="NTDD_RG_20" localSheetId="0">'BGC 2015'!NTDD_RG_20</definedName>
    <definedName name="NTDD_RG_20">NTDD_RG_20</definedName>
    <definedName name="NTDD_RG_24" localSheetId="0">'BGC 2015'!NTDD_RG_24</definedName>
    <definedName name="NTDD_RG_24">NTDD_RG_24</definedName>
    <definedName name="NTDD_RG_25" localSheetId="0">'BGC 2015'!NTDD_RG_25</definedName>
    <definedName name="NTDD_RG_25">NTDD_RG_25</definedName>
    <definedName name="NTDD_RG_28" localSheetId="0">'BGC 2015'!NTDD_RG_28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'BGC 2015'!OnShow</definedName>
    <definedName name="OnShow">OnShow</definedName>
    <definedName name="OnShow_20" localSheetId="0">'BGC 2015'!OnShow_20</definedName>
    <definedName name="OnShow_20">OnShow_20</definedName>
    <definedName name="OnShow_24" localSheetId="0">'BGC 2015'!OnShow_24</definedName>
    <definedName name="OnShow_24">OnShow_24</definedName>
    <definedName name="OnShow_28" localSheetId="0">'BGC 2015'!OnShow_28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'BGC 2015'!$A$1:$R$280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'BGC 2015'!$3:$9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0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>WEO '[12]LINK'!$A$1:$A$42</definedName>
    <definedName name="xxWRS_1_15" localSheetId="0">WEO '[12]LINK'!$A$1:$A$42</definedName>
    <definedName name="xxWRS_1_15">WEO '[12]LINK'!$A$1:$A$42</definedName>
    <definedName name="xxWRS_1_17" localSheetId="0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>WEO '[12]LINK'!$A$1:$A$42</definedName>
    <definedName name="xxWRS_1_22" localSheetId="0">WEO '[12]LINK'!$A$1:$A$42</definedName>
    <definedName name="xxWRS_1_22">WEO '[12]LINK'!$A$1:$A$42</definedName>
    <definedName name="xxWRS_1_24" localSheetId="0">WEO '[12]LINK'!$A$1:$A$42</definedName>
    <definedName name="xxWRS_1_24">WEO '[12]LINK'!$A$1:$A$42</definedName>
    <definedName name="xxWRS_1_28" localSheetId="0">WEO '[12]LINK'!$A$1:$A$42</definedName>
    <definedName name="xxWRS_1_28">WEO '[12]LINK'!$A$1:$A$42</definedName>
    <definedName name="xxWRS_1_37" localSheetId="0">WEO '[12]LINK'!$A$1:$A$42</definedName>
    <definedName name="xxWRS_1_37">WEO '[12]LINK'!$A$1:$A$42</definedName>
    <definedName name="xxWRS_1_38" localSheetId="0">WEO '[12]LINK'!$A$1:$A$42</definedName>
    <definedName name="xxWRS_1_38">WEO '[12]LINK'!$A$1:$A$42</definedName>
    <definedName name="xxWRS_1_46" localSheetId="0">WEO '[12]LINK'!$A$1:$A$42</definedName>
    <definedName name="xxWRS_1_46">WEO '[12]LINK'!$A$1:$A$42</definedName>
    <definedName name="xxWRS_1_47" localSheetId="0">WEO '[12]LINK'!$A$1:$A$42</definedName>
    <definedName name="xxWRS_1_47">WEO '[12]LINK'!$A$1:$A$42</definedName>
    <definedName name="xxWRS_1_49" localSheetId="0">WEO '[12]LINK'!$A$1:$A$42</definedName>
    <definedName name="xxWRS_1_49">WEO '[12]LINK'!$A$1:$A$42</definedName>
    <definedName name="xxWRS_1_54" localSheetId="0">WEO '[12]LINK'!$A$1:$A$42</definedName>
    <definedName name="xxWRS_1_54">WEO '[12]LINK'!$A$1:$A$42</definedName>
    <definedName name="xxWRS_1_55" localSheetId="0">WEO '[12]LINK'!$A$1:$A$42</definedName>
    <definedName name="xxWRS_1_55">WEO '[12]LINK'!$A$1:$A$42</definedName>
    <definedName name="xxWRS_1_56" localSheetId="0">WEO '[12]LINK'!$A$1:$A$42</definedName>
    <definedName name="xxWRS_1_56">WEO '[12]LINK'!$A$1:$A$42</definedName>
    <definedName name="xxWRS_1_57" localSheetId="0">WEO '[12]LINK'!$A$1:$A$42</definedName>
    <definedName name="xxWRS_1_57">WEO '[12]LINK'!$A$1:$A$42</definedName>
    <definedName name="xxWRS_1_61" localSheetId="0">WEO '[12]LINK'!$A$1:$A$42</definedName>
    <definedName name="xxWRS_1_61">WEO '[12]LINK'!$A$1:$A$42</definedName>
    <definedName name="xxWRS_1_63" localSheetId="0">WEO '[12]LINK'!$A$1:$A$42</definedName>
    <definedName name="xxWRS_1_63">WEO '[12]LINK'!$A$1:$A$42</definedName>
    <definedName name="xxWRS_1_64" localSheetId="0">WEO '[12]LINK'!$A$1:$A$42</definedName>
    <definedName name="xxWRS_1_64">WEO '[12]LINK'!$A$1:$A$42</definedName>
    <definedName name="xxWRS_1_65" localSheetId="0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</author>
  </authors>
  <commentList>
    <comment ref="AA95" authorId="0">
      <text>
        <r>
          <rPr>
            <b/>
            <sz val="8"/>
            <color indexed="8"/>
            <rFont val="Times New Roman"/>
            <family val="1"/>
          </rPr>
          <t xml:space="preserve">alina_r:
</t>
        </r>
        <r>
          <rPr>
            <sz val="8"/>
            <color indexed="8"/>
            <rFont val="Times New Roman"/>
            <family val="1"/>
          </rPr>
          <t xml:space="preserve">se consolideaza dobanda 
din trezorerie
</t>
        </r>
      </text>
    </comment>
    <comment ref="AA110" authorId="0">
      <text>
        <r>
          <rPr>
            <b/>
            <sz val="8"/>
            <color indexed="8"/>
            <rFont val="Times New Roman"/>
            <family val="1"/>
          </rPr>
          <t xml:space="preserve">alina_r:
</t>
        </r>
        <r>
          <rPr>
            <sz val="8"/>
            <color indexed="8"/>
            <rFont val="Times New Roman"/>
            <family val="1"/>
          </rPr>
          <t>se consolideaza granturile, se regasesc la fonduri externe nerambursabile, pe tran
sporturi</t>
        </r>
      </text>
    </comment>
  </commentList>
</comments>
</file>

<file path=xl/sharedStrings.xml><?xml version="1.0" encoding="utf-8"?>
<sst xmlns="http://schemas.openxmlformats.org/spreadsheetml/2006/main" count="284" uniqueCount="86">
  <si>
    <t xml:space="preserve">BUGETUL GENERAL  CONSOLIDAT </t>
  </si>
  <si>
    <t>P.I.B. - milioane lei</t>
  </si>
  <si>
    <t>IV. Grad de realizare sem I/program initial</t>
  </si>
  <si>
    <t>-milioane RON -</t>
  </si>
  <si>
    <t>Bugetul de stat</t>
  </si>
  <si>
    <t>Bugetul 
general
centralizat 
al unitatilor 
administrativ
teritoriale *)</t>
  </si>
  <si>
    <t>Bugetul
asigurarilor
sociale 
de stat</t>
  </si>
  <si>
    <t>Bugetul 
asigurarilor
pentru
somaj</t>
  </si>
  <si>
    <t>Fondul 
national 
unic de
asigurari 
sociale de
sanatate</t>
  </si>
  <si>
    <t>Credite
externe
acordate
ministerelor
*)</t>
  </si>
  <si>
    <t>Bugetul
institutiilor/
activitatilor 
finantate 
integral si/sau
partial din 
venituri proprii *)</t>
  </si>
  <si>
    <t>Bugetul
fondurilor
externe 
nerambursabile *)</t>
  </si>
  <si>
    <t>Bugetul 
trezoreriei
statului</t>
  </si>
  <si>
    <t>Bugetul 
Companiei 
Nationale de
Autostrazi si
Drumuri 
Nationale*)</t>
  </si>
  <si>
    <t>Total</t>
  </si>
  <si>
    <t>Transferuri   intre     bugete   (se scad)</t>
  </si>
  <si>
    <t>Total buget general consolidat</t>
  </si>
  <si>
    <t>Operatiuni 
financiare</t>
  </si>
  <si>
    <t>Buget general consolidat</t>
  </si>
  <si>
    <t>Sume</t>
  </si>
  <si>
    <t>% 
din PIB</t>
  </si>
  <si>
    <t xml:space="preserve">VENITURI TOTALE    </t>
  </si>
  <si>
    <t>I</t>
  </si>
  <si>
    <t>II</t>
  </si>
  <si>
    <t>III</t>
  </si>
  <si>
    <t>IV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</si>
  <si>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</si>
  <si>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</si>
  <si>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</si>
  <si>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</si>
  <si>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</si>
  <si>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</si>
  <si>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</si>
  <si>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</si>
  <si>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</si>
  <si>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</si>
  <si>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</si>
  <si>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</si>
  <si>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</si>
  <si>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 xml:space="preserve"> Alte impozite si taxe fiscale</t>
  </si>
  <si>
    <t>Contributii de asigurari</t>
  </si>
  <si>
    <t>Venituri nefiscale</t>
  </si>
  <si>
    <t xml:space="preserve">Subventii </t>
  </si>
  <si>
    <t>Venituri din capital</t>
  </si>
  <si>
    <t>Donatii</t>
  </si>
  <si>
    <t>Sume primite de la UE in contul platilor efectuate</t>
  </si>
  <si>
    <t>Operatiuni financiare</t>
  </si>
  <si>
    <t xml:space="preserve">Incasari din rambursarea, imprumuturilor </t>
  </si>
  <si>
    <t>ian</t>
  </si>
  <si>
    <t>feb</t>
  </si>
  <si>
    <t>mar</t>
  </si>
  <si>
    <t>Sume incasate pt. bugetul de stat in curs de distribuire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</si>
  <si>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</si>
  <si>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</si>
  <si>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</si>
  <si>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</si>
  <si>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</si>
  <si>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</si>
  <si>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 Transferuri - Total </t>
  </si>
  <si>
    <t xml:space="preserve">Transferuri intre unitati ale administratiei publice </t>
  </si>
  <si>
    <t xml:space="preserve"> Alte transferuri </t>
  </si>
  <si>
    <t>Proiecte cu finantare din fonduri externe nerambursabile</t>
  </si>
  <si>
    <t xml:space="preserve"> Asistenta sociala</t>
  </si>
  <si>
    <t>Alte cheltuieli</t>
  </si>
  <si>
    <t>Cheltuieli aferente programelor cu finantare rambursabila</t>
  </si>
  <si>
    <t>Fonduri de rezerve</t>
  </si>
  <si>
    <t>Cheltuieli de capital</t>
  </si>
  <si>
    <t xml:space="preserve"> Active nefinanciare</t>
  </si>
  <si>
    <t xml:space="preserve">           Active financiare</t>
  </si>
  <si>
    <t>Fond national de dezvoltare</t>
  </si>
  <si>
    <t>Rambursari de credite</t>
  </si>
  <si>
    <t>Plati efectuate in anii precedenti si recuperate in anul curent</t>
  </si>
  <si>
    <t>EXCEDENT(+) / DEFICIT(-)</t>
  </si>
  <si>
    <t xml:space="preserve">*)estimari </t>
  </si>
  <si>
    <r>
      <t xml:space="preserve">  </t>
    </r>
    <r>
      <rPr>
        <sz val="11"/>
        <rFont val="Arial"/>
        <family val="2"/>
      </rPr>
      <t>I</t>
    </r>
  </si>
  <si>
    <r>
      <t xml:space="preserve">  </t>
    </r>
    <r>
      <rPr>
        <sz val="11"/>
        <rFont val="Arial"/>
        <family val="2"/>
      </rPr>
      <t>II</t>
    </r>
  </si>
  <si>
    <r>
      <t xml:space="preserve">  </t>
    </r>
    <r>
      <rPr>
        <sz val="11"/>
        <rFont val="Arial"/>
        <family val="2"/>
      </rPr>
      <t>III</t>
    </r>
  </si>
  <si>
    <t>Anexa nr. 2</t>
  </si>
  <si>
    <t>I. Program initial 2015</t>
  </si>
  <si>
    <t>III. Realizari 1.01.-30.06.2015</t>
  </si>
  <si>
    <t xml:space="preserve">Imprumuturi  acordate </t>
  </si>
  <si>
    <t>Program  2015 / Realizari 1.01.-30.06.2015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</si>
  <si>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</si>
  <si>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</si>
  <si>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Proiecte cu finantare din fonduri externe nerambursabile aferente cadrului financiar 2014-2020</t>
  </si>
  <si>
    <t xml:space="preserve">II. Estimări 2015 </t>
  </si>
</sst>
</file>

<file path=xl/styles.xml><?xml version="1.0" encoding="utf-8"?>
<styleSheet xmlns="http://schemas.openxmlformats.org/spreadsheetml/2006/main">
  <numFmts count="7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_-* #,##0.00\ _D_M_-;\-* #,##0.00\ _D_M_-;_-* &quot;-&quot;??\ _D_M_-;_-@_-"/>
    <numFmt numFmtId="215" formatCode="#,##0.0000000"/>
    <numFmt numFmtId="216" formatCode="_-* #,##0.0\ _l_e_i_-;\-* #,##0.0\ _l_e_i_-;_-* &quot;-&quot;??\ _l_e_i_-;_-@_-"/>
    <numFmt numFmtId="217" formatCode="#,##0.0_ ;\-#,##0.0\ "/>
    <numFmt numFmtId="218" formatCode="_-* #,##0.000\ _l_e_i_-;\-* #,##0.000\ _l_e_i_-;_-* &quot;-&quot;??\ _l_e_i_-;_-@_-"/>
    <numFmt numFmtId="219" formatCode="_-* #,##0.0000\ _l_e_i_-;\-* #,##0.0000\ _l_e_i_-;_-* &quot;-&quot;??\ _l_e_i_-;_-@_-"/>
    <numFmt numFmtId="220" formatCode="#,##0.00000000"/>
    <numFmt numFmtId="221" formatCode="_-* #,##0\ &quot;DM&quot;_-;\-* #,##0\ &quot;DM&quot;_-;_-* &quot;-&quot;\ &quot;DM&quot;_-;_-@_-"/>
    <numFmt numFmtId="222" formatCode="_-* #,##0\ _D_M_-;\-* #,##0\ _D_M_-;_-* &quot;-&quot;\ _D_M_-;_-@_-"/>
    <numFmt numFmtId="223" formatCode="_-* #,##0.00\ &quot;DM&quot;_-;\-* #,##0.00\ &quot;DM&quot;_-;_-* &quot;-&quot;??\ &quot;DM&quot;_-;_-@_-"/>
    <numFmt numFmtId="224" formatCode="#,##0.00\ &quot;lei&quot;"/>
    <numFmt numFmtId="225" formatCode="m/d/yy\ h:mm\ AM/PM"/>
    <numFmt numFmtId="226" formatCode="[$-409]mmm\-yy;@"/>
    <numFmt numFmtId="227" formatCode="0.0000"/>
  </numFmts>
  <fonts count="84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 Unicode MS"/>
      <family val="2"/>
    </font>
    <font>
      <b/>
      <sz val="11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91">
    <xf numFmtId="0" fontId="0" fillId="0" borderId="0" xfId="0" applyFont="1" applyAlignment="1">
      <alignment/>
    </xf>
    <xf numFmtId="165" fontId="72" fillId="0" borderId="0" xfId="0" applyNumberFormat="1" applyFont="1" applyFill="1" applyBorder="1" applyAlignment="1" applyProtection="1">
      <alignment horizontal="right"/>
      <protection locked="0"/>
    </xf>
    <xf numFmtId="165" fontId="72" fillId="0" borderId="0" xfId="0" applyNumberFormat="1" applyFont="1" applyFill="1" applyBorder="1" applyAlignment="1" applyProtection="1">
      <alignment horizontal="center"/>
      <protection locked="0"/>
    </xf>
    <xf numFmtId="165" fontId="73" fillId="0" borderId="0" xfId="0" applyNumberFormat="1" applyFont="1" applyFill="1" applyAlignment="1" applyProtection="1">
      <alignment horizontal="center"/>
      <protection locked="0"/>
    </xf>
    <xf numFmtId="165" fontId="72" fillId="0" borderId="0" xfId="0" applyNumberFormat="1" applyFont="1" applyFill="1" applyAlignment="1" applyProtection="1">
      <alignment horizontal="center"/>
      <protection locked="0"/>
    </xf>
    <xf numFmtId="3" fontId="72" fillId="0" borderId="0" xfId="209" applyNumberFormat="1" applyFont="1" applyFill="1" applyAlignment="1">
      <alignment horizontal="center"/>
      <protection/>
    </xf>
    <xf numFmtId="165" fontId="24" fillId="0" borderId="0" xfId="0" applyNumberFormat="1" applyFont="1" applyFill="1" applyBorder="1" applyAlignment="1" applyProtection="1">
      <alignment horizontal="left"/>
      <protection locked="0"/>
    </xf>
    <xf numFmtId="165" fontId="75" fillId="0" borderId="0" xfId="0" applyNumberFormat="1" applyFont="1" applyFill="1" applyBorder="1" applyAlignment="1">
      <alignment horizontal="center" vertical="top" wrapText="1"/>
    </xf>
    <xf numFmtId="165" fontId="72" fillId="0" borderId="20" xfId="0" applyNumberFormat="1" applyFont="1" applyFill="1" applyBorder="1" applyAlignment="1" applyProtection="1">
      <alignment horizontal="center" vertical="center"/>
      <protection locked="0"/>
    </xf>
    <xf numFmtId="165" fontId="72" fillId="0" borderId="0" xfId="0" applyNumberFormat="1" applyFont="1" applyFill="1" applyBorder="1" applyAlignment="1" applyProtection="1">
      <alignment horizontal="right" vertical="center"/>
      <protection locked="0"/>
    </xf>
    <xf numFmtId="165" fontId="72" fillId="0" borderId="0" xfId="0" applyNumberFormat="1" applyFont="1" applyFill="1" applyBorder="1" applyAlignment="1" applyProtection="1">
      <alignment horizontal="center" vertical="center"/>
      <protection locked="0"/>
    </xf>
    <xf numFmtId="165" fontId="73" fillId="0" borderId="0" xfId="0" applyNumberFormat="1" applyFont="1" applyFill="1" applyBorder="1" applyAlignment="1" applyProtection="1">
      <alignment horizontal="left" vertical="center"/>
      <protection locked="0"/>
    </xf>
    <xf numFmtId="165" fontId="73" fillId="0" borderId="0" xfId="0" applyNumberFormat="1" applyFont="1" applyFill="1" applyBorder="1" applyAlignment="1" applyProtection="1">
      <alignment horizontal="right" vertical="center"/>
      <protection locked="0"/>
    </xf>
    <xf numFmtId="165" fontId="73" fillId="0" borderId="0" xfId="0" applyNumberFormat="1" applyFont="1" applyFill="1" applyBorder="1" applyAlignment="1" applyProtection="1">
      <alignment horizontal="center" vertical="center"/>
      <protection locked="0"/>
    </xf>
    <xf numFmtId="165" fontId="73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73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72" fillId="0" borderId="0" xfId="0" applyNumberFormat="1" applyFont="1" applyFill="1" applyBorder="1" applyAlignment="1" applyProtection="1">
      <alignment horizontal="left" vertical="center"/>
      <protection locked="0"/>
    </xf>
    <xf numFmtId="165" fontId="72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7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73" fillId="0" borderId="0" xfId="0" applyNumberFormat="1" applyFont="1" applyFill="1" applyBorder="1" applyAlignment="1" applyProtection="1">
      <alignment horizontal="left" vertical="center" wrapText="1"/>
      <protection/>
    </xf>
    <xf numFmtId="165" fontId="73" fillId="0" borderId="0" xfId="0" applyNumberFormat="1" applyFont="1" applyFill="1" applyBorder="1" applyAlignment="1" applyProtection="1">
      <alignment horizontal="right" vertical="center" wrapText="1"/>
      <protection/>
    </xf>
    <xf numFmtId="165" fontId="72" fillId="0" borderId="0" xfId="0" applyNumberFormat="1" applyFont="1" applyFill="1" applyBorder="1" applyAlignment="1" applyProtection="1">
      <alignment horizontal="left" vertical="center" wrapText="1"/>
      <protection/>
    </xf>
    <xf numFmtId="165" fontId="72" fillId="0" borderId="0" xfId="0" applyNumberFormat="1" applyFont="1" applyFill="1" applyBorder="1" applyAlignment="1" applyProtection="1">
      <alignment horizontal="right" vertical="center" wrapText="1"/>
      <protection/>
    </xf>
    <xf numFmtId="165" fontId="72" fillId="0" borderId="0" xfId="0" applyNumberFormat="1" applyFont="1" applyFill="1" applyBorder="1" applyAlignment="1" applyProtection="1">
      <alignment vertical="center" wrapText="1"/>
      <protection/>
    </xf>
    <xf numFmtId="165" fontId="73" fillId="0" borderId="0" xfId="0" applyNumberFormat="1" applyFont="1" applyFill="1" applyBorder="1" applyAlignment="1" applyProtection="1">
      <alignment horizontal="left" vertical="center"/>
      <protection/>
    </xf>
    <xf numFmtId="165" fontId="73" fillId="0" borderId="0" xfId="0" applyNumberFormat="1" applyFont="1" applyFill="1" applyBorder="1" applyAlignment="1" applyProtection="1">
      <alignment horizontal="right" vertical="center"/>
      <protection/>
    </xf>
    <xf numFmtId="165" fontId="73" fillId="0" borderId="0" xfId="0" applyNumberFormat="1" applyFont="1" applyFill="1" applyBorder="1" applyAlignment="1">
      <alignment horizontal="left" vertical="center"/>
    </xf>
    <xf numFmtId="165" fontId="73" fillId="0" borderId="0" xfId="0" applyNumberFormat="1" applyFont="1" applyFill="1" applyBorder="1" applyAlignment="1">
      <alignment horizontal="right" vertical="center"/>
    </xf>
    <xf numFmtId="165" fontId="72" fillId="0" borderId="0" xfId="0" applyNumberFormat="1" applyFont="1" applyFill="1" applyBorder="1" applyAlignment="1" applyProtection="1">
      <alignment horizontal="right" vertical="center"/>
      <protection/>
    </xf>
    <xf numFmtId="165" fontId="72" fillId="0" borderId="0" xfId="0" applyNumberFormat="1" applyFont="1" applyFill="1" applyBorder="1" applyAlignment="1" applyProtection="1">
      <alignment horizontal="left" vertical="center"/>
      <protection/>
    </xf>
    <xf numFmtId="165" fontId="72" fillId="0" borderId="0" xfId="0" applyNumberFormat="1" applyFont="1" applyFill="1" applyBorder="1" applyAlignment="1">
      <alignment horizontal="right" vertical="center"/>
    </xf>
    <xf numFmtId="165" fontId="72" fillId="0" borderId="0" xfId="0" applyNumberFormat="1" applyFont="1" applyFill="1" applyBorder="1" applyAlignment="1">
      <alignment horizontal="left" vertical="center"/>
    </xf>
    <xf numFmtId="165" fontId="73" fillId="0" borderId="0" xfId="0" applyNumberFormat="1" applyFont="1" applyFill="1" applyBorder="1" applyAlignment="1">
      <alignment horizontal="left" vertical="center" wrapText="1"/>
    </xf>
    <xf numFmtId="165" fontId="73" fillId="0" borderId="0" xfId="0" applyNumberFormat="1" applyFont="1" applyFill="1" applyBorder="1" applyAlignment="1">
      <alignment horizontal="right" vertical="center" wrapText="1"/>
    </xf>
    <xf numFmtId="49" fontId="72" fillId="0" borderId="0" xfId="0" applyNumberFormat="1" applyFont="1" applyFill="1" applyBorder="1" applyAlignment="1">
      <alignment vertical="center"/>
    </xf>
    <xf numFmtId="165" fontId="72" fillId="0" borderId="0" xfId="0" applyNumberFormat="1" applyFont="1" applyFill="1" applyBorder="1" applyAlignment="1">
      <alignment vertical="center"/>
    </xf>
    <xf numFmtId="49" fontId="72" fillId="0" borderId="0" xfId="0" applyNumberFormat="1" applyFont="1" applyFill="1" applyBorder="1" applyAlignment="1">
      <alignment horizontal="right" vertical="center"/>
    </xf>
    <xf numFmtId="165" fontId="72" fillId="0" borderId="0" xfId="0" applyNumberFormat="1" applyFont="1" applyFill="1" applyAlignment="1" applyProtection="1">
      <alignment horizontal="center" vertical="center"/>
      <protection locked="0"/>
    </xf>
    <xf numFmtId="165" fontId="72" fillId="0" borderId="0" xfId="0" applyNumberFormat="1" applyFont="1" applyFill="1" applyAlignment="1" applyProtection="1">
      <alignment/>
      <protection locked="0"/>
    </xf>
    <xf numFmtId="165" fontId="78" fillId="0" borderId="0" xfId="0" applyNumberFormat="1" applyFont="1" applyFill="1" applyAlignment="1" applyProtection="1">
      <alignment horizontal="center"/>
      <protection locked="0"/>
    </xf>
    <xf numFmtId="3" fontId="78" fillId="0" borderId="0" xfId="209" applyNumberFormat="1" applyFont="1" applyFill="1" applyAlignment="1">
      <alignment horizontal="center"/>
      <protection/>
    </xf>
    <xf numFmtId="165" fontId="72" fillId="0" borderId="0" xfId="0" applyNumberFormat="1" applyFont="1" applyFill="1" applyBorder="1" applyAlignment="1" applyProtection="1">
      <alignment/>
      <protection locked="0"/>
    </xf>
    <xf numFmtId="165" fontId="73" fillId="0" borderId="0" xfId="0" applyNumberFormat="1" applyFont="1" applyFill="1" applyBorder="1" applyAlignment="1" applyProtection="1">
      <alignment/>
      <protection locked="0"/>
    </xf>
    <xf numFmtId="165" fontId="73" fillId="0" borderId="0" xfId="0" applyNumberFormat="1" applyFont="1" applyFill="1" applyBorder="1" applyAlignment="1" applyProtection="1">
      <alignment horizontal="right"/>
      <protection locked="0"/>
    </xf>
    <xf numFmtId="165" fontId="72" fillId="0" borderId="0" xfId="0" applyNumberFormat="1" applyFont="1" applyFill="1" applyBorder="1" applyAlignment="1" applyProtection="1">
      <alignment vertical="center"/>
      <protection locked="0"/>
    </xf>
    <xf numFmtId="49" fontId="73" fillId="0" borderId="0" xfId="209" applyNumberFormat="1" applyFont="1" applyFill="1" applyBorder="1" applyAlignment="1">
      <alignment horizontal="center"/>
      <protection/>
    </xf>
    <xf numFmtId="0" fontId="73" fillId="0" borderId="0" xfId="209" applyFont="1" applyFill="1" applyBorder="1" applyAlignment="1">
      <alignment horizontal="center"/>
      <protection/>
    </xf>
    <xf numFmtId="165" fontId="73" fillId="0" borderId="0" xfId="0" applyNumberFormat="1" applyFont="1" applyFill="1" applyBorder="1" applyAlignment="1" applyProtection="1">
      <alignment vertical="center"/>
      <protection locked="0"/>
    </xf>
    <xf numFmtId="165" fontId="73" fillId="0" borderId="0" xfId="0" applyNumberFormat="1" applyFont="1" applyFill="1" applyBorder="1" applyAlignment="1" applyProtection="1">
      <alignment vertical="center"/>
      <protection/>
    </xf>
    <xf numFmtId="165" fontId="73" fillId="0" borderId="0" xfId="0" applyNumberFormat="1" applyFont="1" applyFill="1" applyBorder="1" applyAlignment="1" applyProtection="1">
      <alignment vertical="center" wrapText="1"/>
      <protection locked="0"/>
    </xf>
    <xf numFmtId="165" fontId="72" fillId="0" borderId="0" xfId="0" applyNumberFormat="1" applyFont="1" applyFill="1" applyBorder="1" applyAlignment="1" applyProtection="1">
      <alignment vertical="center"/>
      <protection/>
    </xf>
    <xf numFmtId="165" fontId="72" fillId="0" borderId="0" xfId="0" applyNumberFormat="1" applyFont="1" applyFill="1" applyBorder="1" applyAlignment="1" applyProtection="1">
      <alignment vertical="center" wrapText="1"/>
      <protection locked="0"/>
    </xf>
    <xf numFmtId="165" fontId="73" fillId="0" borderId="0" xfId="0" applyNumberFormat="1" applyFont="1" applyFill="1" applyBorder="1" applyAlignment="1" applyProtection="1">
      <alignment vertical="center" wrapText="1"/>
      <protection/>
    </xf>
    <xf numFmtId="165" fontId="73" fillId="0" borderId="0" xfId="0" applyNumberFormat="1" applyFont="1" applyFill="1" applyBorder="1" applyAlignment="1">
      <alignment vertical="center"/>
    </xf>
    <xf numFmtId="165" fontId="73" fillId="0" borderId="0" xfId="0" applyNumberFormat="1" applyFont="1" applyFill="1" applyBorder="1" applyAlignment="1">
      <alignment vertical="center" wrapText="1"/>
    </xf>
    <xf numFmtId="168" fontId="72" fillId="0" borderId="0" xfId="0" applyNumberFormat="1" applyFont="1" applyFill="1" applyBorder="1" applyAlignment="1" applyProtection="1">
      <alignment horizontal="center" vertical="center"/>
      <protection locked="0"/>
    </xf>
    <xf numFmtId="165" fontId="72" fillId="0" borderId="0" xfId="0" applyNumberFormat="1" applyFont="1" applyFill="1" applyAlignment="1" applyProtection="1">
      <alignment vertical="center"/>
      <protection locked="0"/>
    </xf>
    <xf numFmtId="165" fontId="73" fillId="0" borderId="0" xfId="0" applyNumberFormat="1" applyFont="1" applyFill="1" applyAlignment="1" applyProtection="1">
      <alignment horizontal="right" vertical="center"/>
      <protection locked="0"/>
    </xf>
    <xf numFmtId="165" fontId="73" fillId="0" borderId="0" xfId="0" applyNumberFormat="1" applyFont="1" applyFill="1" applyAlignment="1" applyProtection="1">
      <alignment horizontal="right"/>
      <protection locked="0"/>
    </xf>
    <xf numFmtId="165" fontId="81" fillId="0" borderId="0" xfId="0" applyNumberFormat="1" applyFont="1" applyFill="1" applyBorder="1" applyAlignment="1" applyProtection="1">
      <alignment horizontal="right" vertical="center"/>
      <protection locked="0"/>
    </xf>
    <xf numFmtId="165" fontId="8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8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81" fillId="0" borderId="0" xfId="0" applyNumberFormat="1" applyFont="1" applyFill="1" applyBorder="1" applyAlignment="1" applyProtection="1">
      <alignment vertical="center" wrapText="1"/>
      <protection/>
    </xf>
    <xf numFmtId="165" fontId="81" fillId="0" borderId="0" xfId="0" applyNumberFormat="1" applyFont="1" applyFill="1" applyBorder="1" applyAlignment="1" applyProtection="1">
      <alignment horizontal="right" vertical="center" wrapText="1"/>
      <protection/>
    </xf>
    <xf numFmtId="165" fontId="82" fillId="0" borderId="0" xfId="0" applyNumberFormat="1" applyFont="1" applyFill="1" applyBorder="1" applyAlignment="1" applyProtection="1">
      <alignment horizontal="right" vertical="center"/>
      <protection/>
    </xf>
    <xf numFmtId="165" fontId="82" fillId="0" borderId="0" xfId="0" applyNumberFormat="1" applyFont="1" applyFill="1" applyBorder="1" applyAlignment="1">
      <alignment horizontal="right" vertical="center"/>
    </xf>
    <xf numFmtId="165" fontId="82" fillId="0" borderId="0" xfId="0" applyNumberFormat="1" applyFont="1" applyFill="1" applyBorder="1" applyAlignment="1" applyProtection="1">
      <alignment horizontal="left" vertical="center"/>
      <protection/>
    </xf>
    <xf numFmtId="165" fontId="82" fillId="0" borderId="0" xfId="0" applyNumberFormat="1" applyFont="1" applyFill="1" applyBorder="1" applyAlignment="1" applyProtection="1">
      <alignment horizontal="right" vertical="center"/>
      <protection locked="0"/>
    </xf>
    <xf numFmtId="165" fontId="82" fillId="0" borderId="0" xfId="0" applyNumberFormat="1" applyFont="1" applyFill="1" applyBorder="1" applyAlignment="1" applyProtection="1">
      <alignment vertical="center"/>
      <protection locked="0"/>
    </xf>
    <xf numFmtId="165" fontId="82" fillId="0" borderId="0" xfId="0" applyNumberFormat="1" applyFont="1" applyFill="1" applyBorder="1" applyAlignment="1" applyProtection="1">
      <alignment vertical="center"/>
      <protection/>
    </xf>
    <xf numFmtId="165" fontId="82" fillId="0" borderId="0" xfId="0" applyNumberFormat="1" applyFont="1" applyFill="1" applyBorder="1" applyAlignment="1" applyProtection="1">
      <alignment horizontal="center" vertical="center"/>
      <protection locked="0"/>
    </xf>
    <xf numFmtId="165" fontId="82" fillId="0" borderId="0" xfId="0" applyNumberFormat="1" applyFont="1" applyFill="1" applyBorder="1" applyAlignment="1" applyProtection="1">
      <alignment horizontal="left" vertical="center"/>
      <protection locked="0"/>
    </xf>
    <xf numFmtId="165" fontId="82" fillId="0" borderId="0" xfId="0" applyNumberFormat="1" applyFont="1" applyFill="1" applyBorder="1" applyAlignment="1">
      <alignment horizontal="left" vertical="center"/>
    </xf>
    <xf numFmtId="165" fontId="82" fillId="0" borderId="0" xfId="0" applyNumberFormat="1" applyFont="1" applyFill="1" applyBorder="1" applyAlignment="1">
      <alignment vertical="center"/>
    </xf>
    <xf numFmtId="165" fontId="81" fillId="0" borderId="0" xfId="0" applyNumberFormat="1" applyFont="1" applyFill="1" applyBorder="1" applyAlignment="1" applyProtection="1">
      <alignment horizontal="right" vertical="center"/>
      <protection/>
    </xf>
    <xf numFmtId="165" fontId="81" fillId="0" borderId="0" xfId="0" applyNumberFormat="1" applyFont="1" applyFill="1" applyBorder="1" applyAlignment="1" applyProtection="1">
      <alignment horizontal="left" vertical="center" wrapText="1"/>
      <protection/>
    </xf>
    <xf numFmtId="165" fontId="81" fillId="0" borderId="0" xfId="0" applyNumberFormat="1" applyFont="1" applyFill="1" applyBorder="1" applyAlignment="1" applyProtection="1">
      <alignment vertical="center"/>
      <protection/>
    </xf>
    <xf numFmtId="165" fontId="81" fillId="0" borderId="0" xfId="0" applyNumberFormat="1" applyFont="1" applyFill="1" applyBorder="1" applyAlignment="1">
      <alignment vertical="center"/>
    </xf>
    <xf numFmtId="165" fontId="81" fillId="0" borderId="0" xfId="0" applyNumberFormat="1" applyFont="1" applyFill="1" applyBorder="1" applyAlignment="1" applyProtection="1">
      <alignment horizontal="center" vertical="center"/>
      <protection locked="0"/>
    </xf>
    <xf numFmtId="165" fontId="81" fillId="0" borderId="0" xfId="0" applyNumberFormat="1" applyFont="1" applyFill="1" applyBorder="1" applyAlignment="1" applyProtection="1">
      <alignment horizontal="left" vertical="center"/>
      <protection/>
    </xf>
    <xf numFmtId="165" fontId="73" fillId="30" borderId="0" xfId="0" applyNumberFormat="1" applyFont="1" applyFill="1" applyBorder="1" applyAlignment="1" applyProtection="1">
      <alignment horizontal="left" vertical="center"/>
      <protection/>
    </xf>
    <xf numFmtId="165" fontId="73" fillId="30" borderId="0" xfId="0" applyNumberFormat="1" applyFont="1" applyFill="1" applyBorder="1" applyAlignment="1" applyProtection="1">
      <alignment horizontal="right" vertical="center"/>
      <protection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24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30" borderId="0" xfId="0" applyNumberFormat="1" applyFont="1" applyFill="1" applyBorder="1" applyAlignment="1" applyProtection="1">
      <alignment horizontal="left"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172" fontId="72" fillId="30" borderId="0" xfId="220" applyNumberFormat="1" applyFont="1" applyFill="1" applyBorder="1" applyAlignment="1" applyProtection="1">
      <alignment horizontal="right" vertical="center"/>
      <protection locked="0"/>
    </xf>
    <xf numFmtId="165" fontId="73" fillId="31" borderId="0" xfId="0" applyNumberFormat="1" applyFont="1" applyFill="1" applyBorder="1" applyAlignment="1" applyProtection="1">
      <alignment horizontal="left" vertical="center"/>
      <protection locked="0"/>
    </xf>
    <xf numFmtId="165" fontId="73" fillId="31" borderId="0" xfId="0" applyNumberFormat="1" applyFont="1" applyFill="1" applyBorder="1" applyAlignment="1" applyProtection="1">
      <alignment horizontal="right" vertical="center"/>
      <protection locked="0"/>
    </xf>
    <xf numFmtId="165" fontId="24" fillId="31" borderId="0" xfId="0" applyNumberFormat="1" applyFont="1" applyFill="1" applyBorder="1" applyAlignment="1" applyProtection="1">
      <alignment horizontal="center" vertical="center"/>
      <protection locked="0"/>
    </xf>
    <xf numFmtId="165" fontId="73" fillId="31" borderId="0" xfId="0" applyNumberFormat="1" applyFont="1" applyFill="1" applyBorder="1" applyAlignment="1" applyProtection="1">
      <alignment horizontal="right" vertical="center"/>
      <protection locked="0"/>
    </xf>
    <xf numFmtId="172" fontId="73" fillId="31" borderId="0" xfId="220" applyNumberFormat="1" applyFont="1" applyFill="1" applyBorder="1" applyAlignment="1" applyProtection="1">
      <alignment horizontal="right" vertical="center"/>
      <protection locked="0"/>
    </xf>
    <xf numFmtId="165" fontId="74" fillId="31" borderId="0" xfId="0" applyNumberFormat="1" applyFont="1" applyFill="1" applyBorder="1" applyAlignment="1" applyProtection="1">
      <alignment horizontal="left" vertical="center"/>
      <protection locked="0"/>
    </xf>
    <xf numFmtId="165" fontId="72" fillId="31" borderId="0" xfId="0" applyNumberFormat="1" applyFont="1" applyFill="1" applyBorder="1" applyAlignment="1" applyProtection="1">
      <alignment horizontal="right" vertical="center"/>
      <protection locked="0"/>
    </xf>
    <xf numFmtId="165" fontId="74" fillId="31" borderId="0" xfId="0" applyNumberFormat="1" applyFont="1" applyFill="1" applyBorder="1" applyAlignment="1" applyProtection="1">
      <alignment horizontal="center" vertical="center"/>
      <protection locked="0"/>
    </xf>
    <xf numFmtId="172" fontId="72" fillId="31" borderId="0" xfId="220" applyNumberFormat="1" applyFont="1" applyFill="1" applyBorder="1" applyAlignment="1" applyProtection="1">
      <alignment horizontal="right" vertical="center"/>
      <protection locked="0"/>
    </xf>
    <xf numFmtId="165" fontId="73" fillId="31" borderId="0" xfId="0" applyNumberFormat="1" applyFont="1" applyFill="1" applyBorder="1" applyAlignment="1" applyProtection="1">
      <alignment horizontal="center" vertical="center"/>
      <protection locked="0"/>
    </xf>
    <xf numFmtId="165" fontId="73" fillId="31" borderId="0" xfId="0" applyNumberFormat="1" applyFont="1" applyFill="1" applyBorder="1" applyAlignment="1" applyProtection="1">
      <alignment horizontal="left" vertical="center" wrapText="1"/>
      <protection locked="0"/>
    </xf>
    <xf numFmtId="165" fontId="73" fillId="31" borderId="0" xfId="0" applyNumberFormat="1" applyFont="1" applyFill="1" applyBorder="1" applyAlignment="1" applyProtection="1">
      <alignment horizontal="center" vertical="center" wrapText="1"/>
      <protection locked="0"/>
    </xf>
    <xf numFmtId="165" fontId="73" fillId="31" borderId="0" xfId="0" applyNumberFormat="1" applyFont="1" applyFill="1" applyBorder="1" applyAlignment="1" applyProtection="1">
      <alignment horizontal="right" vertical="center" wrapText="1"/>
      <protection locked="0"/>
    </xf>
    <xf numFmtId="165" fontId="73" fillId="31" borderId="0" xfId="0" applyNumberFormat="1" applyFont="1" applyFill="1" applyBorder="1" applyAlignment="1" applyProtection="1">
      <alignment horizontal="left" vertical="center" wrapText="1" indent="4"/>
      <protection locked="0"/>
    </xf>
    <xf numFmtId="165" fontId="72" fillId="31" borderId="0" xfId="0" applyNumberFormat="1" applyFont="1" applyFill="1" applyBorder="1" applyAlignment="1" applyProtection="1">
      <alignment horizontal="left" vertical="center" indent="4"/>
      <protection locked="0"/>
    </xf>
    <xf numFmtId="165" fontId="72" fillId="31" borderId="0" xfId="0" applyNumberFormat="1" applyFont="1" applyFill="1" applyBorder="1" applyAlignment="1" applyProtection="1">
      <alignment horizontal="center" vertical="center"/>
      <protection locked="0"/>
    </xf>
    <xf numFmtId="165" fontId="72" fillId="31" borderId="0" xfId="0" applyNumberFormat="1" applyFont="1" applyFill="1" applyBorder="1" applyAlignment="1" applyProtection="1">
      <alignment horizontal="left" vertical="center"/>
      <protection locked="0"/>
    </xf>
    <xf numFmtId="165" fontId="72" fillId="31" borderId="0" xfId="0" applyNumberFormat="1" applyFont="1" applyFill="1" applyBorder="1" applyAlignment="1" applyProtection="1">
      <alignment horizontal="right" vertical="center"/>
      <protection locked="0"/>
    </xf>
    <xf numFmtId="165" fontId="72" fillId="31" borderId="0" xfId="0" applyNumberFormat="1" applyFont="1" applyFill="1" applyBorder="1" applyAlignment="1" applyProtection="1">
      <alignment horizontal="left" vertical="center" wrapText="1" indent="4"/>
      <protection locked="0"/>
    </xf>
    <xf numFmtId="165" fontId="72" fillId="31" borderId="0" xfId="0" applyNumberFormat="1" applyFont="1" applyFill="1" applyBorder="1" applyAlignment="1" applyProtection="1">
      <alignment horizontal="center" vertical="center" wrapText="1"/>
      <protection locked="0"/>
    </xf>
    <xf numFmtId="165" fontId="72" fillId="31" borderId="0" xfId="0" applyNumberFormat="1" applyFont="1" applyFill="1" applyBorder="1" applyAlignment="1" applyProtection="1">
      <alignment horizontal="left" vertical="center" wrapText="1"/>
      <protection locked="0"/>
    </xf>
    <xf numFmtId="165" fontId="72" fillId="31" borderId="0" xfId="0" applyNumberFormat="1" applyFont="1" applyFill="1" applyBorder="1" applyAlignment="1" applyProtection="1">
      <alignment horizontal="right" vertical="center" wrapText="1"/>
      <protection locked="0"/>
    </xf>
    <xf numFmtId="165" fontId="73" fillId="31" borderId="0" xfId="0" applyNumberFormat="1" applyFont="1" applyFill="1" applyBorder="1" applyAlignment="1" applyProtection="1">
      <alignment horizontal="left" vertical="center" wrapText="1"/>
      <protection/>
    </xf>
    <xf numFmtId="165" fontId="73" fillId="31" borderId="0" xfId="0" applyNumberFormat="1" applyFont="1" applyFill="1" applyBorder="1" applyAlignment="1" applyProtection="1">
      <alignment horizontal="center" vertical="center" wrapText="1"/>
      <protection/>
    </xf>
    <xf numFmtId="165" fontId="73" fillId="31" borderId="0" xfId="0" applyNumberFormat="1" applyFont="1" applyFill="1" applyBorder="1" applyAlignment="1" applyProtection="1">
      <alignment horizontal="right" vertical="center" wrapText="1"/>
      <protection/>
    </xf>
    <xf numFmtId="165" fontId="73" fillId="31" borderId="0" xfId="0" applyNumberFormat="1" applyFont="1" applyFill="1" applyBorder="1" applyAlignment="1" applyProtection="1">
      <alignment horizontal="left" vertical="center" wrapText="1" indent="4"/>
      <protection/>
    </xf>
    <xf numFmtId="165" fontId="72" fillId="31" borderId="0" xfId="0" applyNumberFormat="1" applyFont="1" applyFill="1" applyBorder="1" applyAlignment="1" applyProtection="1">
      <alignment horizontal="left" vertical="center" wrapText="1" indent="4"/>
      <protection/>
    </xf>
    <xf numFmtId="165" fontId="72" fillId="31" borderId="0" xfId="0" applyNumberFormat="1" applyFont="1" applyFill="1" applyBorder="1" applyAlignment="1" applyProtection="1">
      <alignment horizontal="center" vertical="center" wrapText="1"/>
      <protection/>
    </xf>
    <xf numFmtId="165" fontId="72" fillId="31" borderId="0" xfId="0" applyNumberFormat="1" applyFont="1" applyFill="1" applyBorder="1" applyAlignment="1" applyProtection="1">
      <alignment horizontal="left" vertical="center" wrapText="1"/>
      <protection/>
    </xf>
    <xf numFmtId="165" fontId="72" fillId="31" borderId="0" xfId="0" applyNumberFormat="1" applyFont="1" applyFill="1" applyBorder="1" applyAlignment="1" applyProtection="1">
      <alignment vertical="center" wrapText="1"/>
      <protection/>
    </xf>
    <xf numFmtId="165" fontId="72" fillId="31" borderId="0" xfId="0" applyNumberFormat="1" applyFont="1" applyFill="1" applyBorder="1" applyAlignment="1" applyProtection="1">
      <alignment horizontal="right" vertical="center" wrapText="1"/>
      <protection/>
    </xf>
    <xf numFmtId="165" fontId="73" fillId="31" borderId="0" xfId="0" applyNumberFormat="1" applyFont="1" applyFill="1" applyAlignment="1" applyProtection="1">
      <alignment horizontal="right" vertical="center"/>
      <protection locked="0"/>
    </xf>
    <xf numFmtId="165" fontId="73" fillId="31" borderId="0" xfId="0" applyNumberFormat="1" applyFont="1" applyFill="1" applyBorder="1" applyAlignment="1" applyProtection="1">
      <alignment horizontal="left" vertical="center"/>
      <protection/>
    </xf>
    <xf numFmtId="165" fontId="73" fillId="31" borderId="0" xfId="0" applyNumberFormat="1" applyFont="1" applyFill="1" applyBorder="1" applyAlignment="1" applyProtection="1">
      <alignment horizontal="center" vertical="center"/>
      <protection/>
    </xf>
    <xf numFmtId="165" fontId="73" fillId="31" borderId="0" xfId="0" applyNumberFormat="1" applyFont="1" applyFill="1" applyBorder="1" applyAlignment="1" applyProtection="1">
      <alignment horizontal="right" vertical="center"/>
      <protection/>
    </xf>
    <xf numFmtId="165" fontId="73" fillId="31" borderId="0" xfId="0" applyNumberFormat="1" applyFont="1" applyFill="1" applyBorder="1" applyAlignment="1">
      <alignment horizontal="left" vertical="center"/>
    </xf>
    <xf numFmtId="165" fontId="73" fillId="31" borderId="0" xfId="0" applyNumberFormat="1" applyFont="1" applyFill="1" applyBorder="1" applyAlignment="1">
      <alignment horizontal="center" vertical="center"/>
    </xf>
    <xf numFmtId="165" fontId="73" fillId="31" borderId="0" xfId="0" applyNumberFormat="1" applyFont="1" applyFill="1" applyBorder="1" applyAlignment="1">
      <alignment horizontal="right" vertical="center"/>
    </xf>
    <xf numFmtId="165" fontId="73" fillId="31" borderId="0" xfId="0" applyNumberFormat="1" applyFont="1" applyFill="1" applyBorder="1" applyAlignment="1">
      <alignment horizontal="right" vertical="center"/>
    </xf>
    <xf numFmtId="165" fontId="73" fillId="31" borderId="0" xfId="0" applyNumberFormat="1" applyFont="1" applyFill="1" applyBorder="1" applyAlignment="1" applyProtection="1" quotePrefix="1">
      <alignment horizontal="right" vertical="center" wrapText="1"/>
      <protection locked="0"/>
    </xf>
    <xf numFmtId="165" fontId="72" fillId="31" borderId="0" xfId="0" applyNumberFormat="1" applyFont="1" applyFill="1" applyAlignment="1" applyProtection="1">
      <alignment horizontal="right" vertical="center"/>
      <protection locked="0"/>
    </xf>
    <xf numFmtId="165" fontId="72" fillId="31" borderId="0" xfId="0" applyNumberFormat="1" applyFont="1" applyFill="1" applyBorder="1" applyAlignment="1" applyProtection="1">
      <alignment horizontal="left" vertical="center" indent="4"/>
      <protection/>
    </xf>
    <xf numFmtId="165" fontId="72" fillId="31" borderId="0" xfId="0" applyNumberFormat="1" applyFont="1" applyFill="1" applyBorder="1" applyAlignment="1" applyProtection="1">
      <alignment horizontal="center" vertical="center"/>
      <protection/>
    </xf>
    <xf numFmtId="165" fontId="72" fillId="31" borderId="0" xfId="0" applyNumberFormat="1" applyFont="1" applyFill="1" applyBorder="1" applyAlignment="1" applyProtection="1">
      <alignment horizontal="right" vertical="center"/>
      <protection/>
    </xf>
    <xf numFmtId="165" fontId="72" fillId="31" borderId="0" xfId="0" applyNumberFormat="1" applyFont="1" applyFill="1" applyBorder="1" applyAlignment="1" applyProtection="1">
      <alignment horizontal="left" vertical="center"/>
      <protection/>
    </xf>
    <xf numFmtId="165" fontId="72" fillId="31" borderId="0" xfId="0" applyNumberFormat="1" applyFont="1" applyFill="1" applyBorder="1" applyAlignment="1" applyProtection="1" quotePrefix="1">
      <alignment horizontal="right" vertical="center" wrapText="1"/>
      <protection/>
    </xf>
    <xf numFmtId="165" fontId="0" fillId="31" borderId="0" xfId="0" applyNumberFormat="1" applyFont="1" applyFill="1" applyBorder="1" applyAlignment="1" applyProtection="1">
      <alignment horizontal="right"/>
      <protection/>
    </xf>
    <xf numFmtId="165" fontId="72" fillId="31" borderId="0" xfId="0" applyNumberFormat="1" applyFont="1" applyFill="1" applyBorder="1" applyAlignment="1" applyProtection="1">
      <alignment horizontal="right"/>
      <protection/>
    </xf>
    <xf numFmtId="172" fontId="72" fillId="31" borderId="0" xfId="220" applyNumberFormat="1" applyFont="1" applyFill="1" applyBorder="1" applyAlignment="1" applyProtection="1">
      <alignment horizontal="right" vertical="center"/>
      <protection locked="0"/>
    </xf>
    <xf numFmtId="165" fontId="72" fillId="31" borderId="0" xfId="220" applyNumberFormat="1" applyFont="1" applyFill="1" applyBorder="1" applyAlignment="1" applyProtection="1">
      <alignment horizontal="right" vertical="center"/>
      <protection locked="0"/>
    </xf>
    <xf numFmtId="165" fontId="72" fillId="31" borderId="0" xfId="0" applyNumberFormat="1" applyFont="1" applyFill="1" applyAlignment="1">
      <alignment horizontal="right" vertical="center"/>
    </xf>
    <xf numFmtId="165" fontId="72" fillId="31" borderId="0" xfId="220" applyNumberFormat="1" applyFont="1" applyFill="1" applyBorder="1" applyAlignment="1" applyProtection="1">
      <alignment horizontal="right" vertical="center"/>
      <protection locked="0"/>
    </xf>
    <xf numFmtId="172" fontId="72" fillId="31" borderId="0" xfId="0" applyNumberFormat="1" applyFont="1" applyFill="1" applyBorder="1" applyAlignment="1" applyProtection="1">
      <alignment horizontal="right" vertical="center"/>
      <protection locked="0"/>
    </xf>
    <xf numFmtId="165" fontId="24" fillId="31" borderId="0" xfId="0" applyNumberFormat="1" applyFont="1" applyFill="1" applyAlignment="1" applyProtection="1">
      <alignment horizontal="left" indent="4"/>
      <protection/>
    </xf>
    <xf numFmtId="165" fontId="73" fillId="31" borderId="0" xfId="0" applyNumberFormat="1" applyFont="1" applyFill="1" applyBorder="1" applyAlignment="1" applyProtection="1">
      <alignment horizontal="left" vertical="center" indent="4"/>
      <protection/>
    </xf>
    <xf numFmtId="165" fontId="72" fillId="31" borderId="0" xfId="0" applyNumberFormat="1" applyFont="1" applyFill="1" applyBorder="1" applyAlignment="1">
      <alignment horizontal="left" vertical="center" indent="4"/>
    </xf>
    <xf numFmtId="165" fontId="72" fillId="31" borderId="0" xfId="0" applyNumberFormat="1" applyFont="1" applyFill="1" applyBorder="1" applyAlignment="1">
      <alignment horizontal="center" vertical="center"/>
    </xf>
    <xf numFmtId="165" fontId="72" fillId="31" borderId="0" xfId="0" applyNumberFormat="1" applyFont="1" applyFill="1" applyBorder="1" applyAlignment="1">
      <alignment horizontal="right" vertical="center"/>
    </xf>
    <xf numFmtId="165" fontId="72" fillId="31" borderId="0" xfId="0" applyNumberFormat="1" applyFont="1" applyFill="1" applyBorder="1" applyAlignment="1">
      <alignment horizontal="left" vertical="center"/>
    </xf>
    <xf numFmtId="165" fontId="73" fillId="31" borderId="0" xfId="0" applyNumberFormat="1" applyFont="1" applyFill="1" applyBorder="1" applyAlignment="1">
      <alignment horizontal="left" vertical="center" wrapText="1"/>
    </xf>
    <xf numFmtId="165" fontId="73" fillId="31" borderId="0" xfId="0" applyNumberFormat="1" applyFont="1" applyFill="1" applyBorder="1" applyAlignment="1">
      <alignment horizontal="center" vertical="center" wrapText="1"/>
    </xf>
    <xf numFmtId="165" fontId="73" fillId="31" borderId="0" xfId="0" applyNumberFormat="1" applyFont="1" applyFill="1" applyBorder="1" applyAlignment="1">
      <alignment horizontal="right" vertical="center" wrapText="1"/>
    </xf>
    <xf numFmtId="165" fontId="75" fillId="0" borderId="0" xfId="0" applyNumberFormat="1" applyFont="1" applyFill="1" applyBorder="1" applyAlignment="1">
      <alignment horizontal="right" vertical="center" wrapText="1" readingOrder="1"/>
    </xf>
    <xf numFmtId="0" fontId="79" fillId="31" borderId="0" xfId="0" applyFont="1" applyFill="1" applyBorder="1" applyAlignment="1">
      <alignment/>
    </xf>
    <xf numFmtId="165" fontId="73" fillId="31" borderId="0" xfId="0" applyNumberFormat="1" applyFont="1" applyFill="1" applyAlignment="1" applyProtection="1">
      <alignment/>
      <protection locked="0"/>
    </xf>
    <xf numFmtId="165" fontId="74" fillId="31" borderId="0" xfId="0" applyNumberFormat="1" applyFont="1" applyFill="1" applyBorder="1" applyAlignment="1" applyProtection="1">
      <alignment horizontal="left" vertical="center"/>
      <protection locked="0"/>
    </xf>
    <xf numFmtId="165" fontId="74" fillId="31" borderId="0" xfId="0" applyNumberFormat="1" applyFont="1" applyFill="1" applyBorder="1" applyAlignment="1" applyProtection="1">
      <alignment horizontal="left"/>
      <protection locked="0"/>
    </xf>
    <xf numFmtId="3" fontId="0" fillId="31" borderId="0" xfId="209" applyNumberFormat="1" applyFont="1" applyFill="1" applyAlignment="1">
      <alignment horizontal="center"/>
      <protection/>
    </xf>
    <xf numFmtId="165" fontId="0" fillId="31" borderId="0" xfId="0" applyNumberFormat="1" applyFont="1" applyFill="1" applyAlignment="1">
      <alignment horizontal="left"/>
    </xf>
    <xf numFmtId="165" fontId="72" fillId="31" borderId="0" xfId="0" applyNumberFormat="1" applyFont="1" applyFill="1" applyAlignment="1" applyProtection="1">
      <alignment horizontal="center"/>
      <protection locked="0"/>
    </xf>
    <xf numFmtId="3" fontId="72" fillId="31" borderId="0" xfId="209" applyNumberFormat="1" applyFont="1" applyFill="1" applyAlignment="1">
      <alignment horizontal="center"/>
      <protection/>
    </xf>
    <xf numFmtId="165" fontId="80" fillId="31" borderId="0" xfId="0" applyNumberFormat="1" applyFont="1" applyFill="1" applyAlignment="1" applyProtection="1">
      <alignment horizontal="center"/>
      <protection locked="0"/>
    </xf>
    <xf numFmtId="165" fontId="24" fillId="31" borderId="0" xfId="0" applyNumberFormat="1" applyFont="1" applyFill="1" applyBorder="1" applyAlignment="1" applyProtection="1">
      <alignment horizontal="left"/>
      <protection locked="0"/>
    </xf>
    <xf numFmtId="165" fontId="72" fillId="31" borderId="0" xfId="0" applyNumberFormat="1" applyFont="1" applyFill="1" applyBorder="1" applyAlignment="1" applyProtection="1">
      <alignment horizontal="center"/>
      <protection locked="0"/>
    </xf>
    <xf numFmtId="165" fontId="72" fillId="31" borderId="21" xfId="0" applyNumberFormat="1" applyFont="1" applyFill="1" applyBorder="1" applyAlignment="1" applyProtection="1">
      <alignment horizontal="center"/>
      <protection locked="0"/>
    </xf>
    <xf numFmtId="165" fontId="73" fillId="30" borderId="20" xfId="0" applyNumberFormat="1" applyFont="1" applyFill="1" applyBorder="1" applyAlignment="1" applyProtection="1">
      <alignment horizontal="left" vertical="center"/>
      <protection/>
    </xf>
    <xf numFmtId="165" fontId="73" fillId="30" borderId="20" xfId="0" applyNumberFormat="1" applyFont="1" applyFill="1" applyBorder="1" applyAlignment="1" applyProtection="1">
      <alignment horizontal="center" vertical="center"/>
      <protection/>
    </xf>
    <xf numFmtId="165" fontId="73" fillId="30" borderId="20" xfId="0" applyNumberFormat="1" applyFont="1" applyFill="1" applyBorder="1" applyAlignment="1" applyProtection="1">
      <alignment horizontal="right" vertical="center"/>
      <protection/>
    </xf>
    <xf numFmtId="165" fontId="73" fillId="30" borderId="20" xfId="0" applyNumberFormat="1" applyFont="1" applyFill="1" applyBorder="1" applyAlignment="1" applyProtection="1">
      <alignment horizontal="right" vertical="center"/>
      <protection locked="0"/>
    </xf>
    <xf numFmtId="165" fontId="73" fillId="30" borderId="21" xfId="0" applyNumberFormat="1" applyFont="1" applyFill="1" applyBorder="1" applyAlignment="1" applyProtection="1">
      <alignment horizontal="left" vertical="center"/>
      <protection/>
    </xf>
    <xf numFmtId="165" fontId="74" fillId="30" borderId="21" xfId="0" applyNumberFormat="1" applyFont="1" applyFill="1" applyBorder="1" applyAlignment="1" applyProtection="1">
      <alignment horizontal="center" vertical="center"/>
      <protection locked="0"/>
    </xf>
    <xf numFmtId="172" fontId="72" fillId="30" borderId="21" xfId="22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72" fontId="73" fillId="30" borderId="0" xfId="220" applyNumberFormat="1" applyFont="1" applyFill="1" applyBorder="1" applyAlignment="1" applyProtection="1">
      <alignment horizontal="right" vertical="center"/>
      <protection locked="0"/>
    </xf>
    <xf numFmtId="165" fontId="75" fillId="32" borderId="21" xfId="0" applyNumberFormat="1" applyFont="1" applyFill="1" applyBorder="1" applyAlignment="1" applyProtection="1">
      <alignment horizontal="center" vertical="center" readingOrder="1"/>
      <protection locked="0"/>
    </xf>
    <xf numFmtId="165" fontId="75" fillId="32" borderId="21" xfId="0" applyNumberFormat="1" applyFont="1" applyFill="1" applyBorder="1" applyAlignment="1" applyProtection="1">
      <alignment horizontal="center" vertical="center" wrapText="1" readingOrder="1"/>
      <protection locked="0"/>
    </xf>
    <xf numFmtId="165" fontId="72" fillId="31" borderId="0" xfId="0" applyNumberFormat="1" applyFont="1" applyFill="1" applyBorder="1" applyAlignment="1" applyProtection="1">
      <alignment wrapText="1"/>
      <protection locked="0"/>
    </xf>
    <xf numFmtId="165" fontId="72" fillId="31" borderId="0" xfId="0" applyNumberFormat="1" applyFont="1" applyFill="1" applyBorder="1" applyAlignment="1">
      <alignment horizontal="left" vertical="center" wrapText="1"/>
    </xf>
    <xf numFmtId="165" fontId="24" fillId="32" borderId="20" xfId="0" applyNumberFormat="1" applyFont="1" applyFill="1" applyBorder="1" applyAlignment="1" applyProtection="1">
      <alignment horizontal="center" vertical="center" wrapText="1" readingOrder="1"/>
      <protection/>
    </xf>
    <xf numFmtId="165" fontId="24" fillId="32" borderId="21" xfId="0" applyNumberFormat="1" applyFont="1" applyFill="1" applyBorder="1" applyAlignment="1" applyProtection="1">
      <alignment horizontal="center" vertical="center" wrapText="1" readingOrder="1"/>
      <protection/>
    </xf>
    <xf numFmtId="165" fontId="73" fillId="32" borderId="21" xfId="0" applyNumberFormat="1" applyFont="1" applyFill="1" applyBorder="1" applyAlignment="1">
      <alignment horizontal="center" vertical="center" wrapText="1" readingOrder="1"/>
    </xf>
    <xf numFmtId="3" fontId="80" fillId="31" borderId="0" xfId="209" applyNumberFormat="1" applyFont="1" applyFill="1" applyAlignment="1">
      <alignment horizontal="right"/>
      <protection/>
    </xf>
    <xf numFmtId="165" fontId="73" fillId="32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73" fillId="32" borderId="21" xfId="0" applyNumberFormat="1" applyFont="1" applyFill="1" applyBorder="1" applyAlignment="1" applyProtection="1">
      <alignment horizontal="center" vertical="center" wrapText="1" readingOrder="1"/>
      <protection locked="0"/>
    </xf>
    <xf numFmtId="165" fontId="75" fillId="32" borderId="20" xfId="0" applyNumberFormat="1" applyFont="1" applyFill="1" applyBorder="1" applyAlignment="1" applyProtection="1">
      <alignment horizontal="center" vertical="center" wrapText="1" readingOrder="1"/>
      <protection/>
    </xf>
    <xf numFmtId="165" fontId="75" fillId="32" borderId="21" xfId="0" applyNumberFormat="1" applyFont="1" applyFill="1" applyBorder="1" applyAlignment="1" applyProtection="1">
      <alignment horizontal="center" vertical="center" wrapText="1" readingOrder="1"/>
      <protection/>
    </xf>
    <xf numFmtId="165" fontId="72" fillId="32" borderId="20" xfId="0" applyNumberFormat="1" applyFont="1" applyFill="1" applyBorder="1" applyAlignment="1" applyProtection="1">
      <alignment horizontal="center"/>
      <protection locked="0"/>
    </xf>
    <xf numFmtId="165" fontId="72" fillId="32" borderId="21" xfId="0" applyNumberFormat="1" applyFont="1" applyFill="1" applyBorder="1" applyAlignment="1" applyProtection="1">
      <alignment horizontal="center"/>
      <protection locked="0"/>
    </xf>
    <xf numFmtId="0" fontId="71" fillId="31" borderId="0" xfId="0" applyFont="1" applyFill="1" applyBorder="1" applyAlignment="1">
      <alignment horizontal="center"/>
    </xf>
    <xf numFmtId="165" fontId="73" fillId="31" borderId="0" xfId="0" applyNumberFormat="1" applyFont="1" applyFill="1" applyAlignment="1" applyProtection="1">
      <alignment horizontal="center"/>
      <protection locked="0"/>
    </xf>
    <xf numFmtId="165" fontId="24" fillId="31" borderId="21" xfId="0" applyNumberFormat="1" applyFont="1" applyFill="1" applyBorder="1" applyAlignment="1" applyProtection="1">
      <alignment horizontal="right"/>
      <protection locked="0"/>
    </xf>
    <xf numFmtId="4" fontId="73" fillId="30" borderId="0" xfId="0" applyNumberFormat="1" applyFont="1" applyFill="1" applyBorder="1" applyAlignment="1" applyProtection="1">
      <alignment horizontal="right" vertical="center"/>
      <protection locked="0"/>
    </xf>
  </cellXfs>
  <cellStyles count="290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Table" xfId="207"/>
    <cellStyle name="Normál_10mell99" xfId="208"/>
    <cellStyle name="Normal_realizari.bugete.2005" xfId="209"/>
    <cellStyle name="normálne_HDP-OD~1" xfId="210"/>
    <cellStyle name="normální_agricult_1" xfId="211"/>
    <cellStyle name="Normßl - Style1" xfId="212"/>
    <cellStyle name="Notă" xfId="213"/>
    <cellStyle name="Note" xfId="214"/>
    <cellStyle name="Ôèíàíñîâûé_Tranche" xfId="215"/>
    <cellStyle name="Output" xfId="216"/>
    <cellStyle name="Pénznem [0]_10mell99" xfId="217"/>
    <cellStyle name="Pénznem_10mell99" xfId="218"/>
    <cellStyle name="Percen - Style1" xfId="219"/>
    <cellStyle name="Percent" xfId="220"/>
    <cellStyle name="Percent [2]" xfId="221"/>
    <cellStyle name="percentage difference" xfId="222"/>
    <cellStyle name="percentage difference one decimal" xfId="223"/>
    <cellStyle name="percentage difference zero decimal" xfId="224"/>
    <cellStyle name="Pevný" xfId="225"/>
    <cellStyle name="Presentation" xfId="226"/>
    <cellStyle name="Publication" xfId="227"/>
    <cellStyle name="Red Text" xfId="228"/>
    <cellStyle name="reduced" xfId="229"/>
    <cellStyle name="s1" xfId="230"/>
    <cellStyle name="Satisfaisant" xfId="231"/>
    <cellStyle name="Sortie" xfId="232"/>
    <cellStyle name="Standard_laroux" xfId="233"/>
    <cellStyle name="STYL1 - Style1" xfId="234"/>
    <cellStyle name="Style1" xfId="235"/>
    <cellStyle name="Text" xfId="236"/>
    <cellStyle name="Text avertisment" xfId="237"/>
    <cellStyle name="text BoldBlack" xfId="238"/>
    <cellStyle name="text BoldUnderline" xfId="239"/>
    <cellStyle name="text BoldUnderlineER" xfId="240"/>
    <cellStyle name="text BoldUndlnBlack" xfId="241"/>
    <cellStyle name="Text explicativ" xfId="242"/>
    <cellStyle name="text LightGreen" xfId="243"/>
    <cellStyle name="Texte explicatif" xfId="244"/>
    <cellStyle name="Title" xfId="245"/>
    <cellStyle name="Titlu" xfId="246"/>
    <cellStyle name="Titlu 1" xfId="247"/>
    <cellStyle name="Titlu 2" xfId="248"/>
    <cellStyle name="Titlu 3" xfId="249"/>
    <cellStyle name="Titlu 4" xfId="250"/>
    <cellStyle name="Titre" xfId="251"/>
    <cellStyle name="Titre 1" xfId="252"/>
    <cellStyle name="Titre 2" xfId="253"/>
    <cellStyle name="Titre 3" xfId="254"/>
    <cellStyle name="Titre 4" xfId="255"/>
    <cellStyle name="TopGrey" xfId="256"/>
    <cellStyle name="Total" xfId="257"/>
    <cellStyle name="Undefiniert" xfId="258"/>
    <cellStyle name="ux?_x0018_Normal_laroux_7_laroux_1?&quot;Normal_laroux_7_laroux_1_²ðò²Ê´²ÜÎ?_x001F_Normal_laroux_7_laroux_1_²ÜºÈÆø?0*Normal_laro" xfId="259"/>
    <cellStyle name="ux_1_²ÜºÈÆø (³é³Ýó Ø.)?_x0007_!ß&quot;VQ_x0006_?_x0006_?ults?_x0006_$Currency [0]_laroux_5_results_Sheet1?_x001C_Currency [0]_laroux_5_Sheet1?_x0015_Cur" xfId="260"/>
    <cellStyle name="Verificare celulă" xfId="261"/>
    <cellStyle name="Vérification" xfId="262"/>
    <cellStyle name="Währung [0]_laroux" xfId="263"/>
    <cellStyle name="Währung_laroux" xfId="264"/>
    <cellStyle name="Warning Text" xfId="265"/>
    <cellStyle name="WebAnchor1" xfId="266"/>
    <cellStyle name="WebAnchor2" xfId="267"/>
    <cellStyle name="WebAnchor3" xfId="268"/>
    <cellStyle name="WebAnchor4" xfId="269"/>
    <cellStyle name="WebAnchor5" xfId="270"/>
    <cellStyle name="WebAnchor6" xfId="271"/>
    <cellStyle name="WebAnchor7" xfId="272"/>
    <cellStyle name="Webexclude" xfId="273"/>
    <cellStyle name="WebFN" xfId="274"/>
    <cellStyle name="WebFN1" xfId="275"/>
    <cellStyle name="WebFN2" xfId="276"/>
    <cellStyle name="WebFN3" xfId="277"/>
    <cellStyle name="WebFN4" xfId="278"/>
    <cellStyle name="WebHR" xfId="279"/>
    <cellStyle name="WebIndent1" xfId="280"/>
    <cellStyle name="WebIndent1wFN3" xfId="281"/>
    <cellStyle name="WebIndent2" xfId="282"/>
    <cellStyle name="WebNoBR" xfId="283"/>
    <cellStyle name="Záhlaví 1" xfId="284"/>
    <cellStyle name="Záhlaví 2" xfId="285"/>
    <cellStyle name="zero" xfId="286"/>
    <cellStyle name="ДАТА" xfId="287"/>
    <cellStyle name="Денежный [0]_453" xfId="288"/>
    <cellStyle name="Денежный_453" xfId="289"/>
    <cellStyle name="ЗАГОЛОВОК1" xfId="290"/>
    <cellStyle name="ЗАГОЛОВОК2" xfId="291"/>
    <cellStyle name="ИТОГОВЫЙ" xfId="292"/>
    <cellStyle name="Обычный_02-682" xfId="293"/>
    <cellStyle name="Открывавшаяся гиперссылка_Table_B_1999_2000_2001" xfId="294"/>
    <cellStyle name="ПРОЦЕНТНЫЙ_BOPENGC" xfId="295"/>
    <cellStyle name="ТЕКСТ" xfId="296"/>
    <cellStyle name="Тысячи [0]_Dk98" xfId="297"/>
    <cellStyle name="Тысячи_Dk98" xfId="298"/>
    <cellStyle name="УровеньСтолб_1_Структура державного боргу" xfId="299"/>
    <cellStyle name="УровеньСтрок_1_Структура державного боргу" xfId="300"/>
    <cellStyle name="ФИКСИРОВАННЫЙ" xfId="301"/>
    <cellStyle name="Финансовый [0]_453" xfId="302"/>
    <cellStyle name="Финансовый_1 квартал-уточ.платежі" xfId="3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3\06%20IUNIE%202013\bgc%20%20iunie%20%20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\executii%202009\ianuarie\ian%202009%20BGC%20tabele%20calcul%20total%20cu%20autof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3\Rapoarte%20LRF%202013\Rap%20LRF%20%20SEM%20I%202013\baza%20de%20date%20Rap%20Sem%20I%202013\baza%20de%20date%20Rap%20Sem%20I%202013\Anexa%20nr.%202%20Rap%20Sem%20I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nivele 16"/>
      <sheetName val="iunie  2013 in luna"/>
      <sheetName val="Sinteza - program an"/>
      <sheetName val="Sinteza - Ax 2"/>
      <sheetName val="prog - nivele 6"/>
      <sheetName val="Sinteza - Ax 2 prog sem I"/>
      <sheetName val="iunie  2013 "/>
      <sheetName val=" consolidari iunie"/>
      <sheetName val="UAT 2013 iunie"/>
      <sheetName val="BGC"/>
      <sheetName val="locale tit 56"/>
      <sheetName val="UAT 2013 mai val"/>
      <sheetName val="mai  2013  in luna val"/>
      <sheetName val="mai  2013  (val)"/>
      <sheetName val="2012 - 2013"/>
      <sheetName val="progr.%.exec"/>
      <sheetName val="mai  2013  in luna"/>
      <sheetName val="tit 56 BS"/>
      <sheetName val="BS titlul 56"/>
      <sheetName val="UAT 2013 mai (in luna)"/>
      <sheetName val="UAT 2013 aprilie val"/>
      <sheetName val="tit 56 locale"/>
      <sheetName val="aprilie  2013  (val)"/>
      <sheetName val="aprilie  2013  in luna"/>
      <sheetName val="UAT 2013 aprilie in luna"/>
      <sheetName val="prog - nivele 4"/>
      <sheetName val="prog -trim I nivele (2)"/>
      <sheetName val="martie  2013  val"/>
      <sheetName val="UAT 2013 martie (2)"/>
      <sheetName val="Sinteza (2)"/>
      <sheetName val="prog -trim I nivele"/>
      <sheetName val="martie  2013  in luna"/>
      <sheetName val="prog UAT 26.03.2013  "/>
      <sheetName val="UAT  2012  martie "/>
      <sheetName val=" feb  2013  (in  luna)"/>
      <sheetName val="martie2013 "/>
      <sheetName val="comp anaf estim "/>
      <sheetName val=" bgc ian  2013"/>
      <sheetName val="progrtrim I.%.exec (2)"/>
      <sheetName val="UAT 2013 martie in luna"/>
      <sheetName val="UAT 2013 feb "/>
      <sheetName val="  feb  2013 "/>
      <sheetName val="prog -trim I nivele (3)"/>
      <sheetName val="UAT  2013 feb (in luna)"/>
      <sheetName val="UAT  2013  ian (val)"/>
      <sheetName val="bgc desfasurat"/>
      <sheetName val="decembrie estim FEN"/>
      <sheetName val="Corectii UE"/>
      <sheetName val="prog 2013"/>
      <sheetName val="programe blocate"/>
      <sheetName val="iunie  2012"/>
      <sheetName val=" iunie  2012  DS"/>
      <sheetName val="cnadr"/>
      <sheetName val="Anexa program executie"/>
      <sheetName val="SPECIAL_AND"/>
      <sheetName val="CNADN_ex"/>
      <sheetName val="dob_trez"/>
      <sheetName val="pres (DS)"/>
      <sheetName val="autofin)"/>
    </sheetNames>
    <sheetDataSet>
      <sheetData sheetId="6">
        <row r="41">
          <cell r="C41">
            <v>0</v>
          </cell>
        </row>
        <row r="69">
          <cell r="I69">
            <v>0</v>
          </cell>
        </row>
        <row r="71">
          <cell r="O71">
            <v>0</v>
          </cell>
        </row>
        <row r="74">
          <cell r="I74">
            <v>0</v>
          </cell>
        </row>
        <row r="83">
          <cell r="I83">
            <v>0</v>
          </cell>
        </row>
      </sheetData>
      <sheetData sheetId="31">
        <row r="45">
          <cell r="B45">
            <v>0.047255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0.047255</v>
          </cell>
        </row>
      </sheetData>
      <sheetData sheetId="34">
        <row r="52">
          <cell r="B52">
            <v>0.035362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0.035362</v>
          </cell>
        </row>
      </sheetData>
      <sheetData sheetId="37">
        <row r="52">
          <cell r="B52">
            <v>0.001803</v>
          </cell>
          <cell r="C52">
            <v>0</v>
          </cell>
          <cell r="E52">
            <v>0</v>
          </cell>
          <cell r="H52">
            <v>0</v>
          </cell>
          <cell r="L52">
            <v>0.001803</v>
          </cell>
        </row>
      </sheetData>
      <sheetData sheetId="48">
        <row r="66">
          <cell r="C66">
            <v>0</v>
          </cell>
          <cell r="F66">
            <v>0</v>
          </cell>
        </row>
        <row r="97">
          <cell r="C97">
            <v>1466.7</v>
          </cell>
          <cell r="D97">
            <v>9497.8</v>
          </cell>
          <cell r="E97">
            <v>2.7</v>
          </cell>
          <cell r="F97">
            <v>3.7</v>
          </cell>
          <cell r="G97">
            <v>23.7</v>
          </cell>
          <cell r="I97">
            <v>1689.6</v>
          </cell>
          <cell r="P97">
            <v>-85.5</v>
          </cell>
        </row>
        <row r="98">
          <cell r="C98">
            <v>85.7</v>
          </cell>
          <cell r="D98">
            <v>0</v>
          </cell>
        </row>
        <row r="104">
          <cell r="R10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Anexa 1- Bugete"/>
      <sheetName val="Anexa 2 - BGC "/>
      <sheetName val="2008.%.2009"/>
      <sheetName val="progr.%.exec"/>
      <sheetName val="ian2009 toate"/>
      <sheetName val="locale.ian2009 "/>
      <sheetName val="ian2008 toate"/>
      <sheetName val="progr 2009"/>
      <sheetName val="(locale)prg 09"/>
      <sheetName val="consolidari "/>
      <sheetName val="SPECIAL_and _execCNADR "/>
      <sheetName val="dob_trez"/>
      <sheetName val="CNADN_ex"/>
      <sheetName val="ajustari"/>
      <sheetName val="Anexa 2 -veche-  BGC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BGC Sem I  valori"/>
      <sheetName val="BGC Sem I  "/>
      <sheetName val="progr initial "/>
      <sheetName val="BGC 2013_V3"/>
    </sheetNames>
    <sheetDataSet>
      <sheetData sheetId="2">
        <row r="128">
          <cell r="J128">
            <v>0</v>
          </cell>
          <cell r="K128">
            <v>0</v>
          </cell>
          <cell r="L128">
            <v>0</v>
          </cell>
        </row>
        <row r="136">
          <cell r="J136">
            <v>0</v>
          </cell>
          <cell r="K136">
            <v>0</v>
          </cell>
          <cell r="L136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</row>
        <row r="160">
          <cell r="J160">
            <v>0</v>
          </cell>
          <cell r="K160">
            <v>0</v>
          </cell>
          <cell r="L160">
            <v>0</v>
          </cell>
        </row>
        <row r="176">
          <cell r="K176">
            <v>0</v>
          </cell>
          <cell r="L176">
            <v>0</v>
          </cell>
        </row>
        <row r="192">
          <cell r="L192">
            <v>0</v>
          </cell>
        </row>
        <row r="200">
          <cell r="K200">
            <v>0</v>
          </cell>
          <cell r="L200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</row>
        <row r="256">
          <cell r="J256">
            <v>0</v>
          </cell>
          <cell r="K256">
            <v>0</v>
          </cell>
          <cell r="L256">
            <v>0</v>
          </cell>
        </row>
        <row r="264">
          <cell r="K264">
            <v>0</v>
          </cell>
          <cell r="L264">
            <v>0</v>
          </cell>
        </row>
        <row r="272">
          <cell r="K272">
            <v>0</v>
          </cell>
          <cell r="L272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N280">
            <v>0</v>
          </cell>
        </row>
        <row r="288">
          <cell r="L288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</row>
      </sheetData>
      <sheetData sheetId="3">
        <row r="93">
          <cell r="J93">
            <v>0</v>
          </cell>
          <cell r="K93">
            <v>0</v>
          </cell>
          <cell r="L93">
            <v>0</v>
          </cell>
        </row>
        <row r="98">
          <cell r="J98">
            <v>0</v>
          </cell>
          <cell r="K98">
            <v>0</v>
          </cell>
          <cell r="L98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</row>
        <row r="113">
          <cell r="K113">
            <v>0</v>
          </cell>
          <cell r="L113">
            <v>0</v>
          </cell>
        </row>
        <row r="123">
          <cell r="K123">
            <v>0</v>
          </cell>
          <cell r="L123">
            <v>0</v>
          </cell>
        </row>
        <row r="133">
          <cell r="L133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</row>
        <row r="192">
          <cell r="J192">
            <v>0</v>
          </cell>
          <cell r="K192">
            <v>0</v>
          </cell>
          <cell r="L192">
            <v>0</v>
          </cell>
        </row>
        <row r="202">
          <cell r="K202">
            <v>0</v>
          </cell>
          <cell r="L202">
            <v>0</v>
          </cell>
        </row>
        <row r="207">
          <cell r="K207">
            <v>0</v>
          </cell>
          <cell r="L207">
            <v>0</v>
          </cell>
        </row>
        <row r="212">
          <cell r="L212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R406"/>
  <sheetViews>
    <sheetView showZeros="0" tabSelected="1" showOutlineSymbols="0" view="pageBreakPreview" zoomScaleNormal="81" zoomScaleSheetLayoutView="100" zoomScalePageLayoutView="0" workbookViewId="0" topLeftCell="A62">
      <selection activeCell="Q15" sqref="Q15"/>
    </sheetView>
  </sheetViews>
  <sheetFormatPr defaultColWidth="8.8515625" defaultRowHeight="19.5" customHeight="1" outlineLevelRow="1" outlineLevelCol="1"/>
  <cols>
    <col min="1" max="1" width="47.7109375" style="4" customWidth="1"/>
    <col min="2" max="2" width="4.8515625" style="4" customWidth="1"/>
    <col min="3" max="3" width="11.7109375" style="4" customWidth="1"/>
    <col min="4" max="4" width="13.7109375" style="4" customWidth="1" outlineLevel="1"/>
    <col min="5" max="5" width="12.00390625" style="4" bestFit="1" customWidth="1" outlineLevel="1"/>
    <col min="6" max="6" width="12.00390625" style="4" customWidth="1" outlineLevel="1"/>
    <col min="7" max="7" width="14.421875" style="4" bestFit="1" customWidth="1"/>
    <col min="8" max="8" width="13.28125" style="4" customWidth="1"/>
    <col min="9" max="9" width="12.421875" style="4" customWidth="1"/>
    <col min="10" max="10" width="11.7109375" style="4" bestFit="1" customWidth="1"/>
    <col min="11" max="11" width="11.00390625" style="4" bestFit="1" customWidth="1"/>
    <col min="12" max="12" width="12.00390625" style="4" customWidth="1"/>
    <col min="13" max="13" width="12.28125" style="4" customWidth="1"/>
    <col min="14" max="14" width="11.28125" style="4" customWidth="1"/>
    <col min="15" max="15" width="12.140625" style="4" customWidth="1"/>
    <col min="16" max="16" width="11.57421875" style="4" bestFit="1" customWidth="1"/>
    <col min="17" max="17" width="15.57421875" style="4" customWidth="1"/>
    <col min="18" max="18" width="11.7109375" style="2" customWidth="1"/>
    <col min="19" max="19" width="38.7109375" style="1" customWidth="1"/>
    <col min="20" max="20" width="15.8515625" style="2" customWidth="1"/>
    <col min="21" max="21" width="12.57421875" style="4" customWidth="1"/>
    <col min="22" max="22" width="10.00390625" style="4" customWidth="1"/>
    <col min="23" max="23" width="12.8515625" style="38" customWidth="1"/>
    <col min="24" max="24" width="9.57421875" style="4" customWidth="1"/>
    <col min="25" max="25" width="13.140625" style="3" customWidth="1"/>
    <col min="26" max="26" width="9.421875" style="3" customWidth="1"/>
    <col min="27" max="27" width="13.28125" style="2" customWidth="1"/>
    <col min="28" max="28" width="14.8515625" style="2" customWidth="1"/>
    <col min="29" max="16384" width="8.8515625" style="2" customWidth="1"/>
  </cols>
  <sheetData>
    <row r="1" spans="1:18" ht="19.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51" t="s">
        <v>77</v>
      </c>
    </row>
    <row r="2" spans="1:18" ht="15.75">
      <c r="A2" s="188" t="s">
        <v>81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52"/>
    </row>
    <row r="3" spans="1:25" ht="15" customHeight="1">
      <c r="A3" s="153" t="s">
        <v>78</v>
      </c>
      <c r="B3" s="154"/>
      <c r="C3" s="155">
        <v>709700</v>
      </c>
      <c r="D3" s="156" t="s">
        <v>1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  <c r="R3" s="158"/>
      <c r="X3" s="39"/>
      <c r="Y3" s="40"/>
    </row>
    <row r="4" spans="1:25" ht="15" customHeight="1">
      <c r="A4" s="93" t="s">
        <v>85</v>
      </c>
      <c r="B4" s="154"/>
      <c r="C4" s="155">
        <v>701000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8"/>
      <c r="R4" s="158"/>
      <c r="X4" s="39"/>
      <c r="Y4" s="40"/>
    </row>
    <row r="5" spans="1:25" ht="15" customHeight="1">
      <c r="A5" s="93" t="s">
        <v>79</v>
      </c>
      <c r="B5" s="154"/>
      <c r="C5" s="155">
        <v>701000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9"/>
      <c r="Q5" s="180"/>
      <c r="R5" s="180"/>
      <c r="T5" s="5"/>
      <c r="U5" s="6"/>
      <c r="X5" s="39"/>
      <c r="Y5" s="40"/>
    </row>
    <row r="6" spans="1:26" ht="15" customHeight="1">
      <c r="A6" s="93" t="s">
        <v>2</v>
      </c>
      <c r="B6" s="160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U6" s="2"/>
      <c r="V6" s="2"/>
      <c r="W6" s="41"/>
      <c r="Y6" s="5"/>
      <c r="Z6" s="42"/>
    </row>
    <row r="7" spans="1:26" ht="16.5" thickBo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89" t="s">
        <v>3</v>
      </c>
      <c r="R7" s="189"/>
      <c r="U7" s="2"/>
      <c r="V7" s="2"/>
      <c r="W7" s="41"/>
      <c r="X7" s="2"/>
      <c r="Y7" s="43"/>
      <c r="Z7" s="1"/>
    </row>
    <row r="8" spans="1:26" ht="96" customHeight="1" thickBot="1" thickTop="1">
      <c r="A8" s="185"/>
      <c r="B8" s="185"/>
      <c r="C8" s="177" t="s">
        <v>4</v>
      </c>
      <c r="D8" s="177" t="s">
        <v>5</v>
      </c>
      <c r="E8" s="177" t="s">
        <v>6</v>
      </c>
      <c r="F8" s="177" t="s">
        <v>7</v>
      </c>
      <c r="G8" s="177" t="s">
        <v>8</v>
      </c>
      <c r="H8" s="177" t="s">
        <v>9</v>
      </c>
      <c r="I8" s="177" t="s">
        <v>10</v>
      </c>
      <c r="J8" s="177" t="s">
        <v>11</v>
      </c>
      <c r="K8" s="177" t="s">
        <v>12</v>
      </c>
      <c r="L8" s="177" t="s">
        <v>13</v>
      </c>
      <c r="M8" s="181" t="s">
        <v>14</v>
      </c>
      <c r="N8" s="177" t="s">
        <v>15</v>
      </c>
      <c r="O8" s="183" t="s">
        <v>16</v>
      </c>
      <c r="P8" s="177" t="s">
        <v>17</v>
      </c>
      <c r="Q8" s="179" t="s">
        <v>18</v>
      </c>
      <c r="R8" s="179"/>
      <c r="S8" s="150"/>
      <c r="T8" s="7"/>
      <c r="U8" s="2"/>
      <c r="V8" s="2"/>
      <c r="W8" s="41"/>
      <c r="X8" s="2"/>
      <c r="Y8" s="43"/>
      <c r="Z8" s="1"/>
    </row>
    <row r="9" spans="1:26" ht="50.25" customHeight="1" thickBot="1" thickTop="1">
      <c r="A9" s="186"/>
      <c r="B9" s="186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82"/>
      <c r="N9" s="178"/>
      <c r="O9" s="184"/>
      <c r="P9" s="178"/>
      <c r="Q9" s="173" t="s">
        <v>19</v>
      </c>
      <c r="R9" s="174" t="s">
        <v>20</v>
      </c>
      <c r="S9" s="150"/>
      <c r="T9" s="7"/>
      <c r="U9" s="2"/>
      <c r="V9" s="2"/>
      <c r="W9" s="41"/>
      <c r="X9" s="2"/>
      <c r="Y9" s="43"/>
      <c r="Z9" s="1"/>
    </row>
    <row r="10" spans="1:28" s="10" customFormat="1" ht="16.5" hidden="1" outlineLevel="1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  <c r="W10" s="44"/>
      <c r="Y10" s="13"/>
      <c r="Z10" s="13"/>
      <c r="AA10" s="45"/>
      <c r="AB10" s="46"/>
    </row>
    <row r="11" spans="19:28" s="10" customFormat="1" ht="16.5" hidden="1" outlineLevel="1" thickTop="1">
      <c r="S11" s="9"/>
      <c r="W11" s="44"/>
      <c r="Y11" s="13"/>
      <c r="Z11" s="13"/>
      <c r="AA11" s="45"/>
      <c r="AB11" s="46"/>
    </row>
    <row r="12" spans="1:28" s="13" customFormat="1" ht="19.5" customHeight="1" thickTop="1">
      <c r="A12" s="85" t="s">
        <v>21</v>
      </c>
      <c r="B12" s="85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5"/>
      <c r="S12" s="12"/>
      <c r="T12" s="11"/>
      <c r="U12" s="47"/>
      <c r="V12" s="48"/>
      <c r="W12" s="47"/>
      <c r="X12" s="48"/>
      <c r="Y12" s="48"/>
      <c r="Z12" s="48"/>
      <c r="AA12" s="12"/>
      <c r="AB12" s="15"/>
    </row>
    <row r="13" spans="1:28" s="13" customFormat="1" ht="21" customHeight="1">
      <c r="A13" s="85"/>
      <c r="B13" s="83" t="s">
        <v>22</v>
      </c>
      <c r="C13" s="82">
        <f aca="true" t="shared" si="0" ref="C13:L13">C21+C101+C106+C111+C120+C126</f>
        <v>107413.03000000001</v>
      </c>
      <c r="D13" s="82">
        <f t="shared" si="0"/>
        <v>63448.86</v>
      </c>
      <c r="E13" s="82">
        <f t="shared" si="0"/>
        <v>55044.742</v>
      </c>
      <c r="F13" s="82">
        <f t="shared" si="0"/>
        <v>1820.6</v>
      </c>
      <c r="G13" s="82">
        <f t="shared" si="0"/>
        <v>22902.199999999997</v>
      </c>
      <c r="H13" s="82">
        <f t="shared" si="0"/>
        <v>0</v>
      </c>
      <c r="I13" s="82">
        <f t="shared" si="0"/>
        <v>18191.953999999998</v>
      </c>
      <c r="J13" s="82">
        <f t="shared" si="0"/>
        <v>579.5</v>
      </c>
      <c r="K13" s="82">
        <f t="shared" si="0"/>
        <v>1064.2</v>
      </c>
      <c r="L13" s="82">
        <f t="shared" si="0"/>
        <v>7352.299999999999</v>
      </c>
      <c r="M13" s="170">
        <f>SUM(C13:L13)</f>
        <v>277817.38600000006</v>
      </c>
      <c r="N13" s="82">
        <f>N21+N101+N106+N111+N120+N126</f>
        <v>-51448.312</v>
      </c>
      <c r="O13" s="82">
        <f>M13+N13</f>
        <v>226369.07400000005</v>
      </c>
      <c r="P13" s="82">
        <f>P21+P101+P106+P111+P120+P126</f>
        <v>-8.6</v>
      </c>
      <c r="Q13" s="82">
        <f>O13+P13</f>
        <v>226360.47400000005</v>
      </c>
      <c r="R13" s="82">
        <f>Q13/$C$3*100</f>
        <v>31.895233760743984</v>
      </c>
      <c r="S13" s="11"/>
      <c r="T13" s="11"/>
      <c r="U13" s="47"/>
      <c r="V13" s="48"/>
      <c r="W13" s="47"/>
      <c r="X13" s="48"/>
      <c r="Y13" s="48"/>
      <c r="Z13" s="48"/>
      <c r="AA13" s="12"/>
      <c r="AB13" s="15"/>
    </row>
    <row r="14" spans="1:28" s="13" customFormat="1" ht="21" customHeight="1">
      <c r="A14" s="85"/>
      <c r="B14" s="171" t="s">
        <v>23</v>
      </c>
      <c r="C14" s="82">
        <f aca="true" t="shared" si="1" ref="C14:L14">C22+C102+C107+C112+C121+C127</f>
        <v>109979.025</v>
      </c>
      <c r="D14" s="82">
        <f t="shared" si="1"/>
        <v>65635.293</v>
      </c>
      <c r="E14" s="82">
        <f t="shared" si="1"/>
        <v>55004.69700000001</v>
      </c>
      <c r="F14" s="82">
        <f t="shared" si="1"/>
        <v>1808.471</v>
      </c>
      <c r="G14" s="82">
        <f t="shared" si="1"/>
        <v>23043.416</v>
      </c>
      <c r="H14" s="82">
        <f t="shared" si="1"/>
        <v>0</v>
      </c>
      <c r="I14" s="82">
        <f t="shared" si="1"/>
        <v>18886.048</v>
      </c>
      <c r="J14" s="82">
        <f t="shared" si="1"/>
        <v>660.949000000002</v>
      </c>
      <c r="K14" s="82">
        <f t="shared" si="1"/>
        <v>1064.2</v>
      </c>
      <c r="L14" s="82">
        <f t="shared" si="1"/>
        <v>6970.0560000000005</v>
      </c>
      <c r="M14" s="82">
        <f>M22+M102+M107+M112+M121+M127</f>
        <v>283052.155</v>
      </c>
      <c r="N14" s="82">
        <f>N22+N102+N107+N112+N121+N127</f>
        <v>-49744.024</v>
      </c>
      <c r="O14" s="82">
        <f>M14+N14</f>
        <v>233308.13100000002</v>
      </c>
      <c r="P14" s="82">
        <f>P22+P102+P107+P112+P121+P127</f>
        <v>-31.185</v>
      </c>
      <c r="Q14" s="82">
        <f>O14+P14</f>
        <v>233276.94600000003</v>
      </c>
      <c r="R14" s="82">
        <f>Q14/$C$4*100</f>
        <v>33.27773837375179</v>
      </c>
      <c r="S14" s="12"/>
      <c r="T14" s="11"/>
      <c r="U14" s="47"/>
      <c r="V14" s="48"/>
      <c r="W14" s="47"/>
      <c r="X14" s="48"/>
      <c r="Y14" s="48"/>
      <c r="Z14" s="48"/>
      <c r="AA14" s="12"/>
      <c r="AB14" s="15"/>
    </row>
    <row r="15" spans="1:28" s="13" customFormat="1" ht="21" customHeight="1">
      <c r="A15" s="85"/>
      <c r="B15" s="83" t="s">
        <v>24</v>
      </c>
      <c r="C15" s="82">
        <f>C23+C103+C108+C113+C122+C128+C144+C149+C154</f>
        <v>51052.891293</v>
      </c>
      <c r="D15" s="82">
        <f aca="true" t="shared" si="2" ref="D15:L15">D23+D103+D108+D113+D122+D128+D144</f>
        <v>30977.398653000004</v>
      </c>
      <c r="E15" s="82">
        <f t="shared" si="2"/>
        <v>27507.224266999998</v>
      </c>
      <c r="F15" s="82">
        <f t="shared" si="2"/>
        <v>867.1434</v>
      </c>
      <c r="G15" s="82">
        <f t="shared" si="2"/>
        <v>11173.179793000001</v>
      </c>
      <c r="H15" s="82">
        <f t="shared" si="2"/>
        <v>0</v>
      </c>
      <c r="I15" s="82">
        <f t="shared" si="2"/>
        <v>9601.01231</v>
      </c>
      <c r="J15" s="82">
        <f t="shared" si="2"/>
        <v>208.77874400000002</v>
      </c>
      <c r="K15" s="82">
        <f t="shared" si="2"/>
        <v>438.737907</v>
      </c>
      <c r="L15" s="82">
        <f t="shared" si="2"/>
        <v>1237.4666699999998</v>
      </c>
      <c r="M15" s="170">
        <f>SUM(C15:L15)</f>
        <v>133063.833037</v>
      </c>
      <c r="N15" s="82">
        <f>N23+N103+N108+N113+N122+N128</f>
        <v>-22427.53716285</v>
      </c>
      <c r="O15" s="82">
        <f>M15+N15</f>
        <v>110636.29587415</v>
      </c>
      <c r="P15" s="82">
        <f>P23+P103+P108+P113+P122+P128</f>
        <v>-25.202932</v>
      </c>
      <c r="Q15" s="82">
        <f>O15+P15</f>
        <v>110611.09294215</v>
      </c>
      <c r="R15" s="82">
        <f>Q15/$C$5*100</f>
        <v>15.779043215713267</v>
      </c>
      <c r="S15" s="12"/>
      <c r="T15" s="11"/>
      <c r="U15" s="47"/>
      <c r="V15" s="48"/>
      <c r="W15" s="47"/>
      <c r="X15" s="48"/>
      <c r="Y15" s="48"/>
      <c r="Z15" s="48"/>
      <c r="AA15" s="12"/>
      <c r="AB15" s="15"/>
    </row>
    <row r="16" spans="1:28" s="13" customFormat="1" ht="21" customHeight="1">
      <c r="A16" s="85"/>
      <c r="B16" s="171" t="s">
        <v>25</v>
      </c>
      <c r="C16" s="172">
        <f>C15/C13</f>
        <v>0.47529514150192015</v>
      </c>
      <c r="D16" s="172">
        <f>D15/D13</f>
        <v>0.48822624477413784</v>
      </c>
      <c r="E16" s="172">
        <f>E15/E13</f>
        <v>0.49972482870389323</v>
      </c>
      <c r="F16" s="172">
        <f>F15/F13</f>
        <v>0.476295397121828</v>
      </c>
      <c r="G16" s="172">
        <f>G15/G13</f>
        <v>0.4878649122355059</v>
      </c>
      <c r="H16" s="172"/>
      <c r="I16" s="172">
        <f aca="true" t="shared" si="3" ref="I16:Q16">I15/I13</f>
        <v>0.527761465865624</v>
      </c>
      <c r="J16" s="172">
        <f t="shared" si="3"/>
        <v>0.360273932700604</v>
      </c>
      <c r="K16" s="172">
        <f t="shared" si="3"/>
        <v>0.4122701625634279</v>
      </c>
      <c r="L16" s="172">
        <f t="shared" si="3"/>
        <v>0.16831014376453626</v>
      </c>
      <c r="M16" s="172">
        <f t="shared" si="3"/>
        <v>0.4789615040039286</v>
      </c>
      <c r="N16" s="172">
        <f t="shared" si="3"/>
        <v>0.43592367350847194</v>
      </c>
      <c r="O16" s="172">
        <f t="shared" si="3"/>
        <v>0.4887429802984041</v>
      </c>
      <c r="P16" s="172">
        <f>P15/P13</f>
        <v>2.9305734883720933</v>
      </c>
      <c r="Q16" s="172">
        <f t="shared" si="3"/>
        <v>0.4886502090561534</v>
      </c>
      <c r="R16" s="172"/>
      <c r="S16" s="12"/>
      <c r="T16" s="11"/>
      <c r="U16" s="47"/>
      <c r="V16" s="48"/>
      <c r="W16" s="47"/>
      <c r="X16" s="48"/>
      <c r="Y16" s="48"/>
      <c r="Z16" s="48"/>
      <c r="AA16" s="12"/>
      <c r="AB16" s="15"/>
    </row>
    <row r="17" spans="1:28" s="13" customFormat="1" ht="21" customHeight="1" hidden="1">
      <c r="A17" s="88"/>
      <c r="B17" s="93"/>
      <c r="C17" s="89"/>
      <c r="D17" s="89"/>
      <c r="E17" s="89">
        <f>E123</f>
        <v>0</v>
      </c>
      <c r="F17" s="89"/>
      <c r="G17" s="89"/>
      <c r="H17" s="89">
        <f>H123</f>
        <v>0</v>
      </c>
      <c r="I17" s="89"/>
      <c r="J17" s="89">
        <f>J123</f>
        <v>0</v>
      </c>
      <c r="K17" s="89">
        <f>K123</f>
        <v>0</v>
      </c>
      <c r="L17" s="89">
        <f>L123</f>
        <v>0</v>
      </c>
      <c r="M17" s="89"/>
      <c r="N17" s="89">
        <f>N123</f>
        <v>0</v>
      </c>
      <c r="O17" s="89"/>
      <c r="P17" s="89">
        <f>P123</f>
        <v>0</v>
      </c>
      <c r="Q17" s="89"/>
      <c r="R17" s="89" t="e">
        <f>Q17/$Q$5*100</f>
        <v>#DIV/0!</v>
      </c>
      <c r="S17" s="12"/>
      <c r="T17" s="11"/>
      <c r="U17" s="47"/>
      <c r="V17" s="48"/>
      <c r="W17" s="47"/>
      <c r="X17" s="48"/>
      <c r="Y17" s="48"/>
      <c r="Z17" s="48"/>
      <c r="AA17" s="12"/>
      <c r="AB17" s="15"/>
    </row>
    <row r="18" spans="1:28" s="13" customFormat="1" ht="16.5" hidden="1" outlineLevel="1">
      <c r="A18" s="88"/>
      <c r="B18" s="93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12"/>
      <c r="T18" s="11"/>
      <c r="U18" s="47"/>
      <c r="V18" s="48"/>
      <c r="W18" s="47"/>
      <c r="X18" s="48"/>
      <c r="Y18" s="48"/>
      <c r="Z18" s="48"/>
      <c r="AA18" s="12"/>
      <c r="AB18" s="15"/>
    </row>
    <row r="19" spans="1:28" s="13" customFormat="1" ht="16.5" hidden="1" outlineLevel="1">
      <c r="A19" s="88"/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89"/>
      <c r="S19" s="12"/>
      <c r="T19" s="11"/>
      <c r="U19" s="47"/>
      <c r="V19" s="48"/>
      <c r="W19" s="47"/>
      <c r="X19" s="48"/>
      <c r="Y19" s="48"/>
      <c r="Z19" s="48"/>
      <c r="AA19" s="12"/>
      <c r="AB19" s="15"/>
    </row>
    <row r="20" spans="1:28" s="13" customFormat="1" ht="18" customHeight="1">
      <c r="A20" s="88" t="s">
        <v>26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9"/>
      <c r="S20" s="12"/>
      <c r="T20" s="11"/>
      <c r="U20" s="47"/>
      <c r="V20" s="48"/>
      <c r="W20" s="47"/>
      <c r="X20" s="48"/>
      <c r="Y20" s="48"/>
      <c r="Z20" s="48"/>
      <c r="AA20" s="12"/>
      <c r="AB20" s="15"/>
    </row>
    <row r="21" spans="1:28" s="13" customFormat="1" ht="18.75" customHeight="1">
      <c r="A21" s="88"/>
      <c r="B21" s="90" t="s">
        <v>22</v>
      </c>
      <c r="C21" s="89">
        <f aca="true" t="shared" si="4" ref="C21:L21">C26+C91+C96</f>
        <v>95732.41700000002</v>
      </c>
      <c r="D21" s="89">
        <f t="shared" si="4"/>
        <v>50929.16</v>
      </c>
      <c r="E21" s="89">
        <f t="shared" si="4"/>
        <v>35251.441999999995</v>
      </c>
      <c r="F21" s="89">
        <f t="shared" si="4"/>
        <v>1566.1</v>
      </c>
      <c r="G21" s="89">
        <f t="shared" si="4"/>
        <v>20266.699999999997</v>
      </c>
      <c r="H21" s="89">
        <f t="shared" si="4"/>
        <v>0</v>
      </c>
      <c r="I21" s="89">
        <f t="shared" si="4"/>
        <v>10734.3</v>
      </c>
      <c r="J21" s="89">
        <f t="shared" si="4"/>
        <v>0</v>
      </c>
      <c r="K21" s="89">
        <f t="shared" si="4"/>
        <v>1064.2</v>
      </c>
      <c r="L21" s="89">
        <f t="shared" si="4"/>
        <v>1189.4</v>
      </c>
      <c r="M21" s="89">
        <f>SUM(C21:L21)</f>
        <v>216733.719</v>
      </c>
      <c r="N21" s="89">
        <f>N26+N91+N96</f>
        <v>-9992.858</v>
      </c>
      <c r="O21" s="89">
        <f>M21+N21</f>
        <v>206740.861</v>
      </c>
      <c r="P21" s="89">
        <f>P26+P91+P96</f>
        <v>-8.6</v>
      </c>
      <c r="Q21" s="89">
        <f>O21+P21</f>
        <v>206732.261</v>
      </c>
      <c r="R21" s="89">
        <f>Q21/$C$3*100</f>
        <v>29.12952811046921</v>
      </c>
      <c r="S21" s="12"/>
      <c r="T21" s="11"/>
      <c r="U21" s="47"/>
      <c r="V21" s="48"/>
      <c r="W21" s="47"/>
      <c r="X21" s="48"/>
      <c r="Y21" s="48"/>
      <c r="Z21" s="48"/>
      <c r="AA21" s="12"/>
      <c r="AB21" s="15"/>
    </row>
    <row r="22" spans="1:28" s="13" customFormat="1" ht="18.75" customHeight="1">
      <c r="A22" s="88"/>
      <c r="B22" s="95" t="s">
        <v>23</v>
      </c>
      <c r="C22" s="89">
        <f aca="true" t="shared" si="5" ref="C22:L22">C27+C92+C97</f>
        <v>96333.87599999999</v>
      </c>
      <c r="D22" s="89">
        <f t="shared" si="5"/>
        <v>52789.403000000006</v>
      </c>
      <c r="E22" s="89">
        <f t="shared" si="5"/>
        <v>36154.064000000006</v>
      </c>
      <c r="F22" s="89">
        <f t="shared" si="5"/>
        <v>1698.271</v>
      </c>
      <c r="G22" s="89">
        <f t="shared" si="5"/>
        <v>21209.964</v>
      </c>
      <c r="H22" s="89">
        <f t="shared" si="5"/>
        <v>0</v>
      </c>
      <c r="I22" s="89">
        <f t="shared" si="5"/>
        <v>11226.347999999998</v>
      </c>
      <c r="J22" s="89">
        <f t="shared" si="5"/>
        <v>0</v>
      </c>
      <c r="K22" s="89">
        <f t="shared" si="5"/>
        <v>1064.2</v>
      </c>
      <c r="L22" s="89">
        <f t="shared" si="5"/>
        <v>1189.6</v>
      </c>
      <c r="M22" s="89">
        <f>M27+M92+M97</f>
        <v>221665.72600000002</v>
      </c>
      <c r="N22" s="89">
        <f>N27+N92+N97</f>
        <v>-9987.898</v>
      </c>
      <c r="O22" s="89">
        <f>M22+N22</f>
        <v>211677.82800000004</v>
      </c>
      <c r="P22" s="89">
        <f>P27+P92+P97</f>
        <v>-31.185</v>
      </c>
      <c r="Q22" s="89">
        <f>O22+P22</f>
        <v>211646.64300000004</v>
      </c>
      <c r="R22" s="89">
        <f>Q22/$C$4*100</f>
        <v>30.192103138373756</v>
      </c>
      <c r="S22" s="12"/>
      <c r="T22" s="11"/>
      <c r="U22" s="47"/>
      <c r="V22" s="48"/>
      <c r="W22" s="47"/>
      <c r="X22" s="48"/>
      <c r="Y22" s="48"/>
      <c r="Z22" s="48"/>
      <c r="AA22" s="12"/>
      <c r="AB22" s="15"/>
    </row>
    <row r="23" spans="1:28" s="13" customFormat="1" ht="18.75" customHeight="1">
      <c r="A23" s="88"/>
      <c r="B23" s="90" t="s">
        <v>24</v>
      </c>
      <c r="C23" s="89">
        <f aca="true" t="shared" si="6" ref="C23:L23">C28+C93+C98</f>
        <v>48952.393747</v>
      </c>
      <c r="D23" s="89">
        <f t="shared" si="6"/>
        <v>27031.860626</v>
      </c>
      <c r="E23" s="89">
        <f t="shared" si="6"/>
        <v>17505.178267</v>
      </c>
      <c r="F23" s="89">
        <f t="shared" si="6"/>
        <v>824.2484000000001</v>
      </c>
      <c r="G23" s="89">
        <f t="shared" si="6"/>
        <v>10421.246793</v>
      </c>
      <c r="H23" s="89">
        <f t="shared" si="6"/>
        <v>0</v>
      </c>
      <c r="I23" s="89">
        <f t="shared" si="6"/>
        <v>5406.454038</v>
      </c>
      <c r="J23" s="89">
        <f t="shared" si="6"/>
        <v>0</v>
      </c>
      <c r="K23" s="89">
        <f t="shared" si="6"/>
        <v>438.737907</v>
      </c>
      <c r="L23" s="89">
        <f t="shared" si="6"/>
        <v>605.55593</v>
      </c>
      <c r="M23" s="91">
        <f>SUM(C23:L23)</f>
        <v>111185.675708</v>
      </c>
      <c r="N23" s="89">
        <f>N28+N93+N98</f>
        <v>-5336.8967358499995</v>
      </c>
      <c r="O23" s="89">
        <f>M23+N23</f>
        <v>105848.77897215</v>
      </c>
      <c r="P23" s="89">
        <f>P28+P93+P98</f>
        <v>0</v>
      </c>
      <c r="Q23" s="89">
        <f>O23+P23</f>
        <v>105848.77897215</v>
      </c>
      <c r="R23" s="89">
        <f>Q23/$C$5*100</f>
        <v>15.099683162931527</v>
      </c>
      <c r="S23" s="12"/>
      <c r="T23" s="11"/>
      <c r="U23" s="47"/>
      <c r="V23" s="48"/>
      <c r="W23" s="47"/>
      <c r="X23" s="48"/>
      <c r="Y23" s="48"/>
      <c r="Z23" s="48"/>
      <c r="AA23" s="12"/>
      <c r="AB23" s="15"/>
    </row>
    <row r="24" spans="1:28" s="13" customFormat="1" ht="18.75" customHeight="1">
      <c r="A24" s="88"/>
      <c r="B24" s="95" t="s">
        <v>25</v>
      </c>
      <c r="C24" s="96">
        <f>C23/C21</f>
        <v>0.5113460547747373</v>
      </c>
      <c r="D24" s="96">
        <f>D23/D21</f>
        <v>0.5307737379921443</v>
      </c>
      <c r="E24" s="96">
        <f>E23/E21</f>
        <v>0.4965804878847226</v>
      </c>
      <c r="F24" s="96">
        <f>F23/F21</f>
        <v>0.526306366132431</v>
      </c>
      <c r="G24" s="96">
        <f>G23/G21</f>
        <v>0.5142054105009697</v>
      </c>
      <c r="H24" s="96"/>
      <c r="I24" s="96">
        <f>I23/I21</f>
        <v>0.5036615371286437</v>
      </c>
      <c r="J24" s="96"/>
      <c r="K24" s="96">
        <f aca="true" t="shared" si="7" ref="K24:Q24">K23/K21</f>
        <v>0.4122701625634279</v>
      </c>
      <c r="L24" s="96">
        <f t="shared" si="7"/>
        <v>0.509127232217925</v>
      </c>
      <c r="M24" s="96">
        <f t="shared" si="7"/>
        <v>0.5130058959953526</v>
      </c>
      <c r="N24" s="96">
        <f t="shared" si="7"/>
        <v>0.5340711071697406</v>
      </c>
      <c r="O24" s="96">
        <f t="shared" si="7"/>
        <v>0.5119877050920766</v>
      </c>
      <c r="P24" s="89">
        <f>P29+P94+P99</f>
        <v>0</v>
      </c>
      <c r="Q24" s="96">
        <f t="shared" si="7"/>
        <v>0.5120090036269183</v>
      </c>
      <c r="R24" s="96"/>
      <c r="S24" s="12"/>
      <c r="T24" s="11"/>
      <c r="U24" s="47"/>
      <c r="V24" s="48"/>
      <c r="W24" s="47"/>
      <c r="X24" s="48"/>
      <c r="Y24" s="48"/>
      <c r="Z24" s="48"/>
      <c r="AA24" s="12"/>
      <c r="AB24" s="15"/>
    </row>
    <row r="25" spans="1:28" s="13" customFormat="1" ht="16.5" customHeight="1">
      <c r="A25" s="88" t="s">
        <v>27</v>
      </c>
      <c r="B25" s="97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12"/>
      <c r="T25" s="11"/>
      <c r="U25" s="47"/>
      <c r="V25" s="48"/>
      <c r="W25" s="47"/>
      <c r="X25" s="48"/>
      <c r="Y25" s="48"/>
      <c r="Z25" s="48"/>
      <c r="AA25" s="12"/>
      <c r="AB25" s="15"/>
    </row>
    <row r="26" spans="1:28" s="13" customFormat="1" ht="19.5" customHeight="1">
      <c r="A26" s="88"/>
      <c r="B26" s="90" t="s">
        <v>22</v>
      </c>
      <c r="C26" s="89">
        <f aca="true" t="shared" si="8" ref="C26:L26">C31+C51+C56++C81+C86</f>
        <v>89467.90000000002</v>
      </c>
      <c r="D26" s="89">
        <f t="shared" si="8"/>
        <v>40295.96000000001</v>
      </c>
      <c r="E26" s="89">
        <f t="shared" si="8"/>
        <v>0</v>
      </c>
      <c r="F26" s="89">
        <f t="shared" si="8"/>
        <v>0.1</v>
      </c>
      <c r="G26" s="89">
        <f t="shared" si="8"/>
        <v>1555</v>
      </c>
      <c r="H26" s="89">
        <f t="shared" si="8"/>
        <v>0</v>
      </c>
      <c r="I26" s="89">
        <f t="shared" si="8"/>
        <v>2072.8</v>
      </c>
      <c r="J26" s="89">
        <f t="shared" si="8"/>
        <v>0</v>
      </c>
      <c r="K26" s="89">
        <f t="shared" si="8"/>
        <v>0</v>
      </c>
      <c r="L26" s="89">
        <f t="shared" si="8"/>
        <v>0</v>
      </c>
      <c r="M26" s="89">
        <f>SUM(C26:L26)</f>
        <v>133391.76</v>
      </c>
      <c r="N26" s="89">
        <f>N31+N51+N56++N81+N86</f>
        <v>0</v>
      </c>
      <c r="O26" s="89">
        <f>M26+N26</f>
        <v>133391.76</v>
      </c>
      <c r="P26" s="89">
        <f>P31+P51+P56+P81+P86</f>
        <v>0</v>
      </c>
      <c r="Q26" s="89">
        <f>O26+P26</f>
        <v>133391.76</v>
      </c>
      <c r="R26" s="89">
        <f>Q26/$C$3*100</f>
        <v>18.795513597294633</v>
      </c>
      <c r="S26" s="12"/>
      <c r="T26" s="11"/>
      <c r="U26" s="47"/>
      <c r="V26" s="48"/>
      <c r="W26" s="47"/>
      <c r="X26" s="48"/>
      <c r="Y26" s="48"/>
      <c r="Z26" s="48"/>
      <c r="AA26" s="12"/>
      <c r="AB26" s="15"/>
    </row>
    <row r="27" spans="1:28" s="13" customFormat="1" ht="19.5" customHeight="1">
      <c r="A27" s="88"/>
      <c r="B27" s="95" t="s">
        <v>23</v>
      </c>
      <c r="C27" s="89">
        <f aca="true" t="shared" si="9" ref="C27:L27">C32+C52+C57++C82+C87</f>
        <v>89037.71999999999</v>
      </c>
      <c r="D27" s="89">
        <f t="shared" si="9"/>
        <v>42156.203</v>
      </c>
      <c r="E27" s="89">
        <f t="shared" si="9"/>
        <v>0</v>
      </c>
      <c r="F27" s="89">
        <f t="shared" si="9"/>
        <v>0.057999999999999996</v>
      </c>
      <c r="G27" s="89">
        <f t="shared" si="9"/>
        <v>1713.854</v>
      </c>
      <c r="H27" s="89">
        <f t="shared" si="9"/>
        <v>0</v>
      </c>
      <c r="I27" s="89">
        <f t="shared" si="9"/>
        <v>2072.848</v>
      </c>
      <c r="J27" s="89">
        <f t="shared" si="9"/>
        <v>0</v>
      </c>
      <c r="K27" s="89">
        <f t="shared" si="9"/>
        <v>0</v>
      </c>
      <c r="L27" s="89">
        <f t="shared" si="9"/>
        <v>0</v>
      </c>
      <c r="M27" s="89">
        <f>M32+M52+M57++M82+M87</f>
        <v>134980.68300000002</v>
      </c>
      <c r="N27" s="89">
        <f>N32+N52+N57++N82+N87</f>
        <v>0</v>
      </c>
      <c r="O27" s="89">
        <f>M27+N27</f>
        <v>134980.68300000002</v>
      </c>
      <c r="P27" s="89">
        <f>P32+P52+P57+P82+P87</f>
        <v>0</v>
      </c>
      <c r="Q27" s="89">
        <f>O27+P27</f>
        <v>134980.68300000002</v>
      </c>
      <c r="R27" s="89">
        <f>Q27/$C$4*100</f>
        <v>19.25544693295293</v>
      </c>
      <c r="S27" s="12"/>
      <c r="T27" s="11"/>
      <c r="U27" s="47"/>
      <c r="V27" s="48"/>
      <c r="W27" s="47"/>
      <c r="X27" s="48"/>
      <c r="Y27" s="48"/>
      <c r="Z27" s="48"/>
      <c r="AA27" s="12"/>
      <c r="AB27" s="15"/>
    </row>
    <row r="28" spans="1:28" s="13" customFormat="1" ht="19.5" customHeight="1">
      <c r="A28" s="88"/>
      <c r="B28" s="90" t="s">
        <v>24</v>
      </c>
      <c r="C28" s="89">
        <f aca="true" t="shared" si="10" ref="C28:L28">C33+C53+C58++C83+C88</f>
        <v>45404.581162</v>
      </c>
      <c r="D28" s="89">
        <f t="shared" si="10"/>
        <v>21719.860367</v>
      </c>
      <c r="E28" s="89">
        <f t="shared" si="10"/>
        <v>0</v>
      </c>
      <c r="F28" s="89">
        <f t="shared" si="10"/>
        <v>0</v>
      </c>
      <c r="G28" s="89">
        <f t="shared" si="10"/>
        <v>975.533217</v>
      </c>
      <c r="H28" s="89">
        <f t="shared" si="10"/>
        <v>0</v>
      </c>
      <c r="I28" s="89">
        <f t="shared" si="10"/>
        <v>1009.7578149999999</v>
      </c>
      <c r="J28" s="89">
        <f t="shared" si="10"/>
        <v>0</v>
      </c>
      <c r="K28" s="89">
        <f t="shared" si="10"/>
        <v>0</v>
      </c>
      <c r="L28" s="89">
        <f t="shared" si="10"/>
        <v>0</v>
      </c>
      <c r="M28" s="91">
        <f>SUM(C28:L28)</f>
        <v>69109.73256100001</v>
      </c>
      <c r="N28" s="89">
        <f>N33+N53+N58++N83+N88</f>
        <v>0</v>
      </c>
      <c r="O28" s="89">
        <f>M28+N28</f>
        <v>69109.73256100001</v>
      </c>
      <c r="P28" s="89">
        <f>P33+P53+P58+P83+P88</f>
        <v>0</v>
      </c>
      <c r="Q28" s="89">
        <f>O28+P28</f>
        <v>69109.73256100001</v>
      </c>
      <c r="R28" s="89">
        <f>Q28/$C$5*100</f>
        <v>9.85873503009986</v>
      </c>
      <c r="S28" s="12"/>
      <c r="T28" s="11"/>
      <c r="U28" s="47"/>
      <c r="V28" s="48"/>
      <c r="W28" s="47"/>
      <c r="X28" s="48"/>
      <c r="Y28" s="48"/>
      <c r="Z28" s="48"/>
      <c r="AA28" s="12"/>
      <c r="AB28" s="15"/>
    </row>
    <row r="29" spans="1:28" s="13" customFormat="1" ht="19.5" customHeight="1">
      <c r="A29" s="88"/>
      <c r="B29" s="95" t="s">
        <v>25</v>
      </c>
      <c r="C29" s="96">
        <f>C28/C26</f>
        <v>0.5074957740373921</v>
      </c>
      <c r="D29" s="96">
        <f>D28/D26</f>
        <v>0.5390083861260533</v>
      </c>
      <c r="E29" s="96"/>
      <c r="F29" s="96">
        <f>F28/F26</f>
        <v>0</v>
      </c>
      <c r="G29" s="96"/>
      <c r="H29" s="96"/>
      <c r="I29" s="96">
        <f>I28/I26</f>
        <v>0.48714676524507905</v>
      </c>
      <c r="J29" s="96"/>
      <c r="K29" s="96"/>
      <c r="L29" s="96"/>
      <c r="M29" s="96">
        <f>M28/M26</f>
        <v>0.5180959645558317</v>
      </c>
      <c r="N29" s="89">
        <f>N34+N54+N59++N84+N89</f>
        <v>0</v>
      </c>
      <c r="O29" s="96">
        <f>O28/O26</f>
        <v>0.5180959645558317</v>
      </c>
      <c r="P29" s="89">
        <f>P34+P54+P59+P84+P89</f>
        <v>0</v>
      </c>
      <c r="Q29" s="96">
        <f>Q28/Q26</f>
        <v>0.5180959645558317</v>
      </c>
      <c r="R29" s="96"/>
      <c r="S29" s="12"/>
      <c r="T29" s="11"/>
      <c r="U29" s="47"/>
      <c r="V29" s="48"/>
      <c r="W29" s="47"/>
      <c r="X29" s="48"/>
      <c r="Y29" s="48"/>
      <c r="Z29" s="48"/>
      <c r="AA29" s="12"/>
      <c r="AB29" s="15"/>
    </row>
    <row r="30" spans="1:28" s="13" customFormat="1" ht="31.5" customHeight="1">
      <c r="A30" s="98" t="s">
        <v>28</v>
      </c>
      <c r="B30" s="99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89"/>
      <c r="S30" s="15"/>
      <c r="T30" s="14"/>
      <c r="U30" s="47"/>
      <c r="V30" s="48"/>
      <c r="W30" s="49"/>
      <c r="X30" s="48"/>
      <c r="Y30" s="48"/>
      <c r="Z30" s="48"/>
      <c r="AA30" s="12"/>
      <c r="AB30" s="15"/>
    </row>
    <row r="31" spans="1:28" s="13" customFormat="1" ht="18.75" customHeight="1">
      <c r="A31" s="98"/>
      <c r="B31" s="90" t="s">
        <v>22</v>
      </c>
      <c r="C31" s="100">
        <f aca="true" t="shared" si="11" ref="C31:L31">C36+C41+C46</f>
        <v>22548.300000000003</v>
      </c>
      <c r="D31" s="100">
        <f t="shared" si="11"/>
        <v>17019.399999999998</v>
      </c>
      <c r="E31" s="100">
        <f t="shared" si="11"/>
        <v>0</v>
      </c>
      <c r="F31" s="100">
        <f t="shared" si="11"/>
        <v>0</v>
      </c>
      <c r="G31" s="100">
        <f t="shared" si="11"/>
        <v>0</v>
      </c>
      <c r="H31" s="100">
        <f t="shared" si="11"/>
        <v>0</v>
      </c>
      <c r="I31" s="100">
        <f t="shared" si="11"/>
        <v>0</v>
      </c>
      <c r="J31" s="100">
        <f t="shared" si="11"/>
        <v>0</v>
      </c>
      <c r="K31" s="100">
        <f t="shared" si="11"/>
        <v>0</v>
      </c>
      <c r="L31" s="100">
        <f t="shared" si="11"/>
        <v>0</v>
      </c>
      <c r="M31" s="91">
        <f>SUM(C31:L31)</f>
        <v>39567.7</v>
      </c>
      <c r="N31" s="100">
        <f>N36+N41+N46</f>
        <v>0</v>
      </c>
      <c r="O31" s="89">
        <f>M31+N31</f>
        <v>39567.7</v>
      </c>
      <c r="P31" s="100">
        <f>P36+P41+P46</f>
        <v>0</v>
      </c>
      <c r="Q31" s="89">
        <f>O31+P31</f>
        <v>39567.7</v>
      </c>
      <c r="R31" s="89">
        <f>Q31/$C$3*100</f>
        <v>5.575271241369592</v>
      </c>
      <c r="S31" s="15"/>
      <c r="T31" s="14"/>
      <c r="U31" s="47"/>
      <c r="V31" s="48"/>
      <c r="W31" s="49"/>
      <c r="X31" s="48"/>
      <c r="Y31" s="48"/>
      <c r="Z31" s="48"/>
      <c r="AA31" s="12"/>
      <c r="AB31" s="15"/>
    </row>
    <row r="32" spans="1:28" s="13" customFormat="1" ht="18.75" customHeight="1">
      <c r="A32" s="98"/>
      <c r="B32" s="95" t="s">
        <v>23</v>
      </c>
      <c r="C32" s="100">
        <f aca="true" t="shared" si="12" ref="C32:E33">C37+C42+C47</f>
        <v>23667.528000000002</v>
      </c>
      <c r="D32" s="100">
        <f t="shared" si="12"/>
        <v>17510.303</v>
      </c>
      <c r="E32" s="100">
        <f t="shared" si="12"/>
        <v>0</v>
      </c>
      <c r="F32" s="100">
        <f aca="true" t="shared" si="13" ref="F32:L33">F37+F42+F47</f>
        <v>0</v>
      </c>
      <c r="G32" s="100">
        <f t="shared" si="13"/>
        <v>0</v>
      </c>
      <c r="H32" s="100">
        <f t="shared" si="13"/>
        <v>0</v>
      </c>
      <c r="I32" s="100">
        <f t="shared" si="13"/>
        <v>0</v>
      </c>
      <c r="J32" s="100">
        <f t="shared" si="13"/>
        <v>0</v>
      </c>
      <c r="K32" s="100">
        <f t="shared" si="13"/>
        <v>0</v>
      </c>
      <c r="L32" s="100">
        <f t="shared" si="13"/>
        <v>0</v>
      </c>
      <c r="M32" s="100">
        <f>M37+M42+M47</f>
        <v>41177.831000000006</v>
      </c>
      <c r="N32" s="100">
        <f>N37+N42+N47</f>
        <v>0</v>
      </c>
      <c r="O32" s="89">
        <f>M32+N32</f>
        <v>41177.831000000006</v>
      </c>
      <c r="P32" s="100">
        <f>P37+P42+P47</f>
        <v>0</v>
      </c>
      <c r="Q32" s="89">
        <f>O32+P32</f>
        <v>41177.831000000006</v>
      </c>
      <c r="R32" s="89">
        <f>Q32/$C$4*100</f>
        <v>5.874155634807419</v>
      </c>
      <c r="S32" s="15"/>
      <c r="T32" s="14"/>
      <c r="U32" s="47"/>
      <c r="V32" s="48"/>
      <c r="W32" s="49"/>
      <c r="X32" s="48"/>
      <c r="Y32" s="48"/>
      <c r="Z32" s="48"/>
      <c r="AA32" s="12"/>
      <c r="AB32" s="15"/>
    </row>
    <row r="33" spans="1:28" s="13" customFormat="1" ht="18.75" customHeight="1">
      <c r="A33" s="98"/>
      <c r="B33" s="90" t="s">
        <v>24</v>
      </c>
      <c r="C33" s="100">
        <f t="shared" si="12"/>
        <v>11807.831526999998</v>
      </c>
      <c r="D33" s="100">
        <f t="shared" si="12"/>
        <v>8802.105223</v>
      </c>
      <c r="E33" s="100">
        <f t="shared" si="12"/>
        <v>0</v>
      </c>
      <c r="F33" s="100">
        <f t="shared" si="13"/>
        <v>0</v>
      </c>
      <c r="G33" s="100">
        <f t="shared" si="13"/>
        <v>0</v>
      </c>
      <c r="H33" s="100">
        <f t="shared" si="13"/>
        <v>0</v>
      </c>
      <c r="I33" s="100">
        <f t="shared" si="13"/>
        <v>0</v>
      </c>
      <c r="J33" s="100">
        <f t="shared" si="13"/>
        <v>0</v>
      </c>
      <c r="K33" s="100">
        <f t="shared" si="13"/>
        <v>0</v>
      </c>
      <c r="L33" s="100">
        <f t="shared" si="13"/>
        <v>0</v>
      </c>
      <c r="M33" s="91">
        <f>SUM(C33:L33)</f>
        <v>20609.93675</v>
      </c>
      <c r="N33" s="100">
        <f>N38+N43+N48</f>
        <v>0</v>
      </c>
      <c r="O33" s="89">
        <f>M33+N33</f>
        <v>20609.93675</v>
      </c>
      <c r="P33" s="100">
        <f>P38+P43+P48</f>
        <v>0</v>
      </c>
      <c r="Q33" s="89">
        <f>O33+P33</f>
        <v>20609.93675</v>
      </c>
      <c r="R33" s="89">
        <f>Q33/$C$5*100</f>
        <v>2.9400765691868758</v>
      </c>
      <c r="S33" s="15"/>
      <c r="T33" s="14"/>
      <c r="U33" s="47"/>
      <c r="V33" s="48"/>
      <c r="W33" s="49"/>
      <c r="X33" s="48"/>
      <c r="Y33" s="48"/>
      <c r="Z33" s="48"/>
      <c r="AA33" s="12"/>
      <c r="AB33" s="15"/>
    </row>
    <row r="34" spans="1:28" s="13" customFormat="1" ht="18.75" customHeight="1">
      <c r="A34" s="101"/>
      <c r="B34" s="95" t="s">
        <v>25</v>
      </c>
      <c r="C34" s="96">
        <f>C33/C31</f>
        <v>0.5236683708749661</v>
      </c>
      <c r="D34" s="96">
        <f>D33/D31</f>
        <v>0.517180701023538</v>
      </c>
      <c r="E34" s="96"/>
      <c r="F34" s="96"/>
      <c r="G34" s="96"/>
      <c r="H34" s="96"/>
      <c r="I34" s="96"/>
      <c r="J34" s="96"/>
      <c r="K34" s="96"/>
      <c r="L34" s="96"/>
      <c r="M34" s="96">
        <f>M33/M31</f>
        <v>0.5208778056343938</v>
      </c>
      <c r="N34" s="100">
        <f>N39+N44+N49</f>
        <v>0</v>
      </c>
      <c r="O34" s="96">
        <f>O33/O31</f>
        <v>0.5208778056343938</v>
      </c>
      <c r="P34" s="100">
        <f>P39+P44+P49</f>
        <v>0</v>
      </c>
      <c r="Q34" s="96">
        <f>Q33/Q31</f>
        <v>0.5208778056343938</v>
      </c>
      <c r="R34" s="96"/>
      <c r="S34" s="15"/>
      <c r="T34" s="14"/>
      <c r="U34" s="47"/>
      <c r="V34" s="48"/>
      <c r="W34" s="49"/>
      <c r="X34" s="48"/>
      <c r="Y34" s="48"/>
      <c r="Z34" s="48"/>
      <c r="AA34" s="12"/>
      <c r="AB34" s="15"/>
    </row>
    <row r="35" spans="1:28" s="10" customFormat="1" ht="18" customHeight="1">
      <c r="A35" s="102" t="s">
        <v>29</v>
      </c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89"/>
      <c r="S35" s="9"/>
      <c r="T35" s="16"/>
      <c r="U35" s="44"/>
      <c r="V35" s="50"/>
      <c r="W35" s="44"/>
      <c r="X35" s="50"/>
      <c r="Y35" s="50"/>
      <c r="Z35" s="50"/>
      <c r="AA35" s="9"/>
      <c r="AB35" s="18"/>
    </row>
    <row r="36" spans="1:28" s="10" customFormat="1" ht="16.5" customHeight="1">
      <c r="A36" s="102"/>
      <c r="B36" s="90" t="s">
        <v>22</v>
      </c>
      <c r="C36" s="94">
        <v>12622.5</v>
      </c>
      <c r="D36" s="94">
        <v>47.5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1">
        <f>SUM(C36:L36)</f>
        <v>12670</v>
      </c>
      <c r="N36" s="94">
        <v>0</v>
      </c>
      <c r="O36" s="105">
        <f>M36+N36</f>
        <v>12670</v>
      </c>
      <c r="P36" s="105">
        <v>0</v>
      </c>
      <c r="Q36" s="105">
        <f>O36+P36</f>
        <v>12670</v>
      </c>
      <c r="R36" s="89">
        <f>Q36/$C$3*100</f>
        <v>1.7852613780470623</v>
      </c>
      <c r="S36" s="9"/>
      <c r="T36" s="16"/>
      <c r="U36" s="44"/>
      <c r="V36" s="50"/>
      <c r="W36" s="44"/>
      <c r="X36" s="50"/>
      <c r="Y36" s="50"/>
      <c r="Z36" s="50"/>
      <c r="AA36" s="9"/>
      <c r="AB36" s="18"/>
    </row>
    <row r="37" spans="1:28" s="10" customFormat="1" ht="16.5" customHeight="1">
      <c r="A37" s="102"/>
      <c r="B37" s="95" t="s">
        <v>23</v>
      </c>
      <c r="C37" s="94">
        <v>13433.165</v>
      </c>
      <c r="D37" s="94">
        <v>53.6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1">
        <f>SUM(C37:L37)</f>
        <v>13486.765000000001</v>
      </c>
      <c r="N37" s="94"/>
      <c r="O37" s="105">
        <f>M37+N37</f>
        <v>13486.765000000001</v>
      </c>
      <c r="P37" s="94">
        <v>0</v>
      </c>
      <c r="Q37" s="105">
        <f>O37+P37</f>
        <v>13486.765000000001</v>
      </c>
      <c r="R37" s="89">
        <f>Q37/$C$4*100</f>
        <v>1.923932239657632</v>
      </c>
      <c r="S37" s="9"/>
      <c r="T37" s="16"/>
      <c r="U37" s="44"/>
      <c r="V37" s="50"/>
      <c r="W37" s="44"/>
      <c r="X37" s="50"/>
      <c r="Y37" s="50"/>
      <c r="Z37" s="50"/>
      <c r="AA37" s="9"/>
      <c r="AB37" s="18"/>
    </row>
    <row r="38" spans="1:28" s="10" customFormat="1" ht="16.5" customHeight="1">
      <c r="A38" s="102"/>
      <c r="B38" s="90" t="s">
        <v>24</v>
      </c>
      <c r="C38" s="94">
        <v>6819.335838</v>
      </c>
      <c r="D38" s="94">
        <v>22.482628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1">
        <f>SUM(C38:L38)</f>
        <v>6841.818466</v>
      </c>
      <c r="N38" s="94">
        <v>0</v>
      </c>
      <c r="O38" s="105">
        <f>M38+N38</f>
        <v>6841.818466</v>
      </c>
      <c r="P38" s="105"/>
      <c r="Q38" s="105">
        <f>O38+P38</f>
        <v>6841.818466</v>
      </c>
      <c r="R38" s="89">
        <f>Q38/$C$5*100</f>
        <v>0.9760083403708988</v>
      </c>
      <c r="S38" s="9"/>
      <c r="T38" s="16"/>
      <c r="U38" s="44"/>
      <c r="V38" s="50"/>
      <c r="W38" s="44"/>
      <c r="X38" s="50"/>
      <c r="Y38" s="50"/>
      <c r="Z38" s="50"/>
      <c r="AA38" s="9"/>
      <c r="AB38" s="18"/>
    </row>
    <row r="39" spans="1:28" s="10" customFormat="1" ht="16.5" customHeight="1">
      <c r="A39" s="102"/>
      <c r="B39" s="95" t="s">
        <v>25</v>
      </c>
      <c r="C39" s="96">
        <f>C38/C36</f>
        <v>0.5402523935828877</v>
      </c>
      <c r="D39" s="96">
        <f>D38/D36</f>
        <v>0.4733184842105263</v>
      </c>
      <c r="E39" s="96"/>
      <c r="F39" s="96"/>
      <c r="G39" s="96"/>
      <c r="H39" s="96"/>
      <c r="I39" s="96"/>
      <c r="J39" s="96"/>
      <c r="K39" s="96"/>
      <c r="L39" s="96"/>
      <c r="M39" s="96">
        <f>M38/M36</f>
        <v>0.5400014574585635</v>
      </c>
      <c r="N39" s="96"/>
      <c r="O39" s="96">
        <f>O38/O36</f>
        <v>0.5400014574585635</v>
      </c>
      <c r="P39" s="96"/>
      <c r="Q39" s="96">
        <f>Q38/Q36</f>
        <v>0.5400014574585635</v>
      </c>
      <c r="R39" s="96"/>
      <c r="S39" s="9"/>
      <c r="T39" s="16"/>
      <c r="U39" s="44"/>
      <c r="V39" s="50"/>
      <c r="W39" s="44"/>
      <c r="X39" s="50"/>
      <c r="Y39" s="50"/>
      <c r="Z39" s="50"/>
      <c r="AA39" s="9"/>
      <c r="AB39" s="18"/>
    </row>
    <row r="40" spans="1:28" s="10" customFormat="1" ht="14.25" customHeight="1">
      <c r="A40" s="102" t="s">
        <v>30</v>
      </c>
      <c r="B40" s="103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89"/>
      <c r="S40" s="9"/>
      <c r="T40" s="16"/>
      <c r="U40" s="44"/>
      <c r="V40" s="50"/>
      <c r="W40" s="44"/>
      <c r="X40" s="50"/>
      <c r="Y40" s="50"/>
      <c r="Z40" s="50"/>
      <c r="AA40" s="9"/>
      <c r="AB40" s="18"/>
    </row>
    <row r="41" spans="1:28" s="10" customFormat="1" ht="14.25" customHeight="1">
      <c r="A41" s="102"/>
      <c r="B41" s="90" t="s">
        <v>22</v>
      </c>
      <c r="C41" s="94">
        <v>8357.4</v>
      </c>
      <c r="D41" s="94">
        <v>16957.3</v>
      </c>
      <c r="E41" s="94"/>
      <c r="F41" s="94"/>
      <c r="G41" s="94"/>
      <c r="H41" s="94"/>
      <c r="I41" s="94"/>
      <c r="J41" s="94"/>
      <c r="K41" s="94"/>
      <c r="L41" s="94"/>
      <c r="M41" s="91">
        <f>SUM(C41:L41)</f>
        <v>25314.699999999997</v>
      </c>
      <c r="N41" s="94"/>
      <c r="O41" s="94">
        <f>M41+N41</f>
        <v>25314.699999999997</v>
      </c>
      <c r="P41" s="94"/>
      <c r="Q41" s="94">
        <f>O41+P41</f>
        <v>25314.699999999997</v>
      </c>
      <c r="R41" s="89">
        <f>Q41/$C$3*100</f>
        <v>3.566957869522333</v>
      </c>
      <c r="S41" s="9"/>
      <c r="T41" s="16"/>
      <c r="U41" s="44"/>
      <c r="V41" s="50"/>
      <c r="W41" s="44"/>
      <c r="X41" s="50"/>
      <c r="Y41" s="50"/>
      <c r="Z41" s="50"/>
      <c r="AA41" s="9"/>
      <c r="AB41" s="18"/>
    </row>
    <row r="42" spans="1:28" s="10" customFormat="1" ht="14.25" customHeight="1">
      <c r="A42" s="102"/>
      <c r="B42" s="95" t="s">
        <v>23</v>
      </c>
      <c r="C42" s="94">
        <v>8656.398000000001</v>
      </c>
      <c r="D42" s="94">
        <v>17442.503</v>
      </c>
      <c r="E42" s="94"/>
      <c r="F42" s="94"/>
      <c r="G42" s="94"/>
      <c r="H42" s="94"/>
      <c r="I42" s="94"/>
      <c r="J42" s="94"/>
      <c r="K42" s="94"/>
      <c r="L42" s="94"/>
      <c r="M42" s="91">
        <f>SUM(C42:L42)</f>
        <v>26098.901</v>
      </c>
      <c r="N42" s="94"/>
      <c r="O42" s="94">
        <f>M42+N42</f>
        <v>26098.901</v>
      </c>
      <c r="P42" s="94"/>
      <c r="Q42" s="94">
        <f>O42+P42</f>
        <v>26098.901</v>
      </c>
      <c r="R42" s="89">
        <f>Q42/$C$4*100</f>
        <v>3.7230957203994297</v>
      </c>
      <c r="S42" s="9"/>
      <c r="T42" s="16"/>
      <c r="U42" s="44"/>
      <c r="V42" s="50"/>
      <c r="W42" s="44"/>
      <c r="X42" s="50"/>
      <c r="Y42" s="50"/>
      <c r="Z42" s="50"/>
      <c r="AA42" s="9"/>
      <c r="AB42" s="18"/>
    </row>
    <row r="43" spans="1:28" s="10" customFormat="1" ht="13.5" customHeight="1">
      <c r="A43" s="102"/>
      <c r="B43" s="90" t="s">
        <v>24</v>
      </c>
      <c r="C43" s="94">
        <v>4267.228689</v>
      </c>
      <c r="D43" s="94">
        <v>8772.65258</v>
      </c>
      <c r="E43" s="94"/>
      <c r="F43" s="94"/>
      <c r="G43" s="94"/>
      <c r="H43" s="94"/>
      <c r="I43" s="94"/>
      <c r="J43" s="94"/>
      <c r="K43" s="94"/>
      <c r="L43" s="94"/>
      <c r="M43" s="91">
        <f>SUM(C43:L43)</f>
        <v>13039.881269</v>
      </c>
      <c r="N43" s="94"/>
      <c r="O43" s="94">
        <f>M43+N43</f>
        <v>13039.881269</v>
      </c>
      <c r="P43" s="89"/>
      <c r="Q43" s="94">
        <f>O43+P43</f>
        <v>13039.881269</v>
      </c>
      <c r="R43" s="89">
        <f>Q43/$C$5*100</f>
        <v>1.860182777318117</v>
      </c>
      <c r="S43" s="9"/>
      <c r="T43" s="16"/>
      <c r="U43" s="44"/>
      <c r="V43" s="50"/>
      <c r="W43" s="44"/>
      <c r="X43" s="50"/>
      <c r="Y43" s="50"/>
      <c r="Z43" s="50"/>
      <c r="AA43" s="9"/>
      <c r="AB43" s="18"/>
    </row>
    <row r="44" spans="1:28" s="10" customFormat="1" ht="15" customHeight="1">
      <c r="A44" s="102"/>
      <c r="B44" s="95" t="s">
        <v>25</v>
      </c>
      <c r="C44" s="96">
        <f>C43/C41</f>
        <v>0.510592850527676</v>
      </c>
      <c r="D44" s="96">
        <f>D43/D41</f>
        <v>0.5173378179309206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>
        <f>O43/O41</f>
        <v>0.5151110330756439</v>
      </c>
      <c r="P44" s="96"/>
      <c r="Q44" s="96">
        <f>Q43/Q41</f>
        <v>0.5151110330756439</v>
      </c>
      <c r="R44" s="96"/>
      <c r="S44" s="9"/>
      <c r="T44" s="16"/>
      <c r="U44" s="44"/>
      <c r="V44" s="50"/>
      <c r="W44" s="44"/>
      <c r="X44" s="50"/>
      <c r="Y44" s="50"/>
      <c r="Z44" s="50"/>
      <c r="AA44" s="9"/>
      <c r="AB44" s="18"/>
    </row>
    <row r="45" spans="1:28" s="10" customFormat="1" ht="30" customHeight="1">
      <c r="A45" s="106" t="s">
        <v>31</v>
      </c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89"/>
      <c r="S45" s="18"/>
      <c r="T45" s="17"/>
      <c r="U45" s="44"/>
      <c r="V45" s="50"/>
      <c r="W45" s="51"/>
      <c r="X45" s="50"/>
      <c r="Y45" s="50"/>
      <c r="Z45" s="50"/>
      <c r="AA45" s="9"/>
      <c r="AB45" s="18"/>
    </row>
    <row r="46" spans="1:28" s="10" customFormat="1" ht="18" customHeight="1">
      <c r="A46" s="108"/>
      <c r="B46" s="90" t="s">
        <v>22</v>
      </c>
      <c r="C46" s="109">
        <f>1038+530.4</f>
        <v>1568.4</v>
      </c>
      <c r="D46" s="109">
        <v>14.6</v>
      </c>
      <c r="E46" s="109"/>
      <c r="F46" s="109"/>
      <c r="G46" s="109"/>
      <c r="H46" s="109"/>
      <c r="I46" s="109"/>
      <c r="J46" s="109"/>
      <c r="K46" s="109"/>
      <c r="L46" s="109"/>
      <c r="M46" s="91">
        <f>SUM(C46:L46)</f>
        <v>1583</v>
      </c>
      <c r="N46" s="109"/>
      <c r="O46" s="89">
        <f>M46+N46</f>
        <v>1583</v>
      </c>
      <c r="P46" s="109"/>
      <c r="Q46" s="109">
        <f>O46+P46</f>
        <v>1583</v>
      </c>
      <c r="R46" s="89">
        <f>Q46/$C$3*100</f>
        <v>0.22305199380019727</v>
      </c>
      <c r="S46" s="18"/>
      <c r="T46" s="17"/>
      <c r="U46" s="44"/>
      <c r="V46" s="50"/>
      <c r="W46" s="51"/>
      <c r="X46" s="50"/>
      <c r="Y46" s="50"/>
      <c r="Z46" s="50"/>
      <c r="AA46" s="9"/>
      <c r="AB46" s="18"/>
    </row>
    <row r="47" spans="1:28" s="10" customFormat="1" ht="18" customHeight="1">
      <c r="A47" s="108"/>
      <c r="B47" s="95" t="s">
        <v>23</v>
      </c>
      <c r="C47" s="109">
        <f>947.565+630.4</f>
        <v>1577.9650000000001</v>
      </c>
      <c r="D47" s="109">
        <v>14.2</v>
      </c>
      <c r="E47" s="109"/>
      <c r="F47" s="109"/>
      <c r="G47" s="109"/>
      <c r="H47" s="109"/>
      <c r="I47" s="109"/>
      <c r="J47" s="109"/>
      <c r="K47" s="109"/>
      <c r="L47" s="109"/>
      <c r="M47" s="91">
        <f>SUM(C47:L47)</f>
        <v>1592.1650000000002</v>
      </c>
      <c r="N47" s="109"/>
      <c r="O47" s="89">
        <f>M47+N47</f>
        <v>1592.1650000000002</v>
      </c>
      <c r="P47" s="109"/>
      <c r="Q47" s="109">
        <f>O47+P47</f>
        <v>1592.1650000000002</v>
      </c>
      <c r="R47" s="89">
        <f>Q47/$C$4*100</f>
        <v>0.22712767475035664</v>
      </c>
      <c r="S47" s="18"/>
      <c r="T47" s="17"/>
      <c r="U47" s="44"/>
      <c r="V47" s="50"/>
      <c r="W47" s="51"/>
      <c r="X47" s="50"/>
      <c r="Y47" s="50"/>
      <c r="Z47" s="50"/>
      <c r="AA47" s="9"/>
      <c r="AB47" s="18"/>
    </row>
    <row r="48" spans="1:28" s="10" customFormat="1" ht="18" customHeight="1">
      <c r="A48" s="108"/>
      <c r="B48" s="90" t="s">
        <v>24</v>
      </c>
      <c r="C48" s="109">
        <v>721.267</v>
      </c>
      <c r="D48" s="109">
        <v>6.970015</v>
      </c>
      <c r="E48" s="109"/>
      <c r="F48" s="109"/>
      <c r="G48" s="109"/>
      <c r="H48" s="109"/>
      <c r="I48" s="109"/>
      <c r="J48" s="109"/>
      <c r="K48" s="109"/>
      <c r="L48" s="109"/>
      <c r="M48" s="91">
        <f>SUM(C48:L48)</f>
        <v>728.237015</v>
      </c>
      <c r="N48" s="109"/>
      <c r="O48" s="89">
        <f>M48+N48</f>
        <v>728.237015</v>
      </c>
      <c r="P48" s="89"/>
      <c r="Q48" s="109">
        <f>O48+P48</f>
        <v>728.237015</v>
      </c>
      <c r="R48" s="89">
        <f>Q48/$C$5*100</f>
        <v>0.10388545149786022</v>
      </c>
      <c r="S48" s="18"/>
      <c r="T48" s="17"/>
      <c r="U48" s="44"/>
      <c r="V48" s="50"/>
      <c r="W48" s="51"/>
      <c r="X48" s="50"/>
      <c r="Y48" s="50"/>
      <c r="Z48" s="50"/>
      <c r="AA48" s="9"/>
      <c r="AB48" s="18"/>
    </row>
    <row r="49" spans="1:28" s="10" customFormat="1" ht="18" customHeight="1">
      <c r="A49" s="108"/>
      <c r="B49" s="95" t="s">
        <v>25</v>
      </c>
      <c r="C49" s="96">
        <f>C48/C46</f>
        <v>0.45987439428717164</v>
      </c>
      <c r="D49" s="96">
        <f>D48/D46</f>
        <v>0.4773982876712329</v>
      </c>
      <c r="E49" s="96"/>
      <c r="F49" s="96"/>
      <c r="G49" s="96"/>
      <c r="H49" s="96"/>
      <c r="I49" s="96"/>
      <c r="J49" s="96"/>
      <c r="K49" s="96"/>
      <c r="L49" s="96"/>
      <c r="M49" s="96">
        <f>M48/M46</f>
        <v>0.4600360170562224</v>
      </c>
      <c r="N49" s="96"/>
      <c r="O49" s="96">
        <f>O48/O46</f>
        <v>0.4600360170562224</v>
      </c>
      <c r="P49" s="96"/>
      <c r="Q49" s="96">
        <f>Q48/Q46</f>
        <v>0.4600360170562224</v>
      </c>
      <c r="R49" s="96"/>
      <c r="S49" s="18"/>
      <c r="T49" s="17"/>
      <c r="U49" s="44"/>
      <c r="V49" s="50"/>
      <c r="W49" s="51"/>
      <c r="X49" s="50"/>
      <c r="Y49" s="50"/>
      <c r="Z49" s="50"/>
      <c r="AA49" s="9"/>
      <c r="AB49" s="18"/>
    </row>
    <row r="50" spans="1:28" s="10" customFormat="1" ht="17.25" customHeight="1">
      <c r="A50" s="108" t="s">
        <v>32</v>
      </c>
      <c r="B50" s="99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89"/>
      <c r="S50" s="15"/>
      <c r="T50" s="14"/>
      <c r="U50" s="47"/>
      <c r="V50" s="50"/>
      <c r="W50" s="49"/>
      <c r="X50" s="50"/>
      <c r="Y50" s="48"/>
      <c r="Z50" s="50"/>
      <c r="AA50" s="12"/>
      <c r="AB50" s="15"/>
    </row>
    <row r="51" spans="1:28" s="10" customFormat="1" ht="14.25" customHeight="1">
      <c r="A51" s="98"/>
      <c r="B51" s="90" t="s">
        <v>22</v>
      </c>
      <c r="C51" s="100">
        <v>1682.4</v>
      </c>
      <c r="D51" s="100">
        <v>4671.6</v>
      </c>
      <c r="E51" s="100"/>
      <c r="F51" s="100"/>
      <c r="G51" s="100"/>
      <c r="H51" s="100"/>
      <c r="I51" s="100"/>
      <c r="J51" s="100"/>
      <c r="K51" s="100"/>
      <c r="L51" s="100"/>
      <c r="M51" s="91">
        <f>SUM(C51:L51)</f>
        <v>6354</v>
      </c>
      <c r="N51" s="100"/>
      <c r="O51" s="100">
        <f>M51+N51</f>
        <v>6354</v>
      </c>
      <c r="P51" s="100"/>
      <c r="Q51" s="100">
        <f>O51+P51</f>
        <v>6354</v>
      </c>
      <c r="R51" s="89">
        <f>Q51/$C$3*100</f>
        <v>0.8953078765675637</v>
      </c>
      <c r="S51" s="15"/>
      <c r="T51" s="14"/>
      <c r="U51" s="47"/>
      <c r="V51" s="50"/>
      <c r="W51" s="49"/>
      <c r="X51" s="50"/>
      <c r="Y51" s="48"/>
      <c r="Z51" s="50"/>
      <c r="AA51" s="12"/>
      <c r="AB51" s="15"/>
    </row>
    <row r="52" spans="1:28" s="10" customFormat="1" ht="14.25" customHeight="1">
      <c r="A52" s="98"/>
      <c r="B52" s="95" t="s">
        <v>23</v>
      </c>
      <c r="C52" s="100">
        <v>1132.6</v>
      </c>
      <c r="D52" s="100">
        <v>4642.4</v>
      </c>
      <c r="E52" s="100"/>
      <c r="F52" s="100"/>
      <c r="G52" s="100"/>
      <c r="H52" s="100"/>
      <c r="I52" s="100"/>
      <c r="J52" s="100"/>
      <c r="K52" s="100"/>
      <c r="L52" s="100"/>
      <c r="M52" s="91">
        <f>SUM(C52:L52)</f>
        <v>5775</v>
      </c>
      <c r="N52" s="100"/>
      <c r="O52" s="100">
        <f>M52+N52</f>
        <v>5775</v>
      </c>
      <c r="P52" s="100"/>
      <c r="Q52" s="100">
        <f>O52+P52</f>
        <v>5775</v>
      </c>
      <c r="R52" s="89">
        <f>Q52/$C$4*100</f>
        <v>0.8238231098430813</v>
      </c>
      <c r="S52" s="15"/>
      <c r="T52" s="14"/>
      <c r="U52" s="47"/>
      <c r="V52" s="50"/>
      <c r="W52" s="49"/>
      <c r="X52" s="50"/>
      <c r="Y52" s="48"/>
      <c r="Z52" s="50"/>
      <c r="AA52" s="12"/>
      <c r="AB52" s="15"/>
    </row>
    <row r="53" spans="1:28" s="10" customFormat="1" ht="15.75" customHeight="1">
      <c r="A53" s="98"/>
      <c r="B53" s="90" t="s">
        <v>24</v>
      </c>
      <c r="C53" s="100">
        <v>579.500669</v>
      </c>
      <c r="D53" s="100">
        <v>2974.68153</v>
      </c>
      <c r="E53" s="100"/>
      <c r="F53" s="100"/>
      <c r="G53" s="100"/>
      <c r="H53" s="100"/>
      <c r="I53" s="100"/>
      <c r="J53" s="100"/>
      <c r="K53" s="100"/>
      <c r="L53" s="100"/>
      <c r="M53" s="91">
        <f>SUM(C53:L53)</f>
        <v>3554.182199</v>
      </c>
      <c r="N53" s="100"/>
      <c r="O53" s="89">
        <f>M53+N53</f>
        <v>3554.182199</v>
      </c>
      <c r="P53" s="89"/>
      <c r="Q53" s="100">
        <f>O53+P53</f>
        <v>3554.182199</v>
      </c>
      <c r="R53" s="89">
        <f>Q53/$C$5*100</f>
        <v>0.5070160055634807</v>
      </c>
      <c r="S53" s="15"/>
      <c r="T53" s="14"/>
      <c r="U53" s="47"/>
      <c r="V53" s="50"/>
      <c r="W53" s="49"/>
      <c r="X53" s="50"/>
      <c r="Y53" s="48"/>
      <c r="Z53" s="50"/>
      <c r="AA53" s="12"/>
      <c r="AB53" s="15"/>
    </row>
    <row r="54" spans="1:28" s="10" customFormat="1" ht="13.5" customHeight="1">
      <c r="A54" s="98"/>
      <c r="B54" s="95" t="s">
        <v>25</v>
      </c>
      <c r="C54" s="96">
        <f>C53/C51</f>
        <v>0.3444488046837851</v>
      </c>
      <c r="D54" s="96">
        <f>D53/D51</f>
        <v>0.636758611610583</v>
      </c>
      <c r="E54" s="96"/>
      <c r="F54" s="96"/>
      <c r="G54" s="96"/>
      <c r="H54" s="96"/>
      <c r="I54" s="96"/>
      <c r="J54" s="96"/>
      <c r="K54" s="96"/>
      <c r="L54" s="96"/>
      <c r="M54" s="96">
        <f>M53/M51</f>
        <v>0.5593613785017312</v>
      </c>
      <c r="N54" s="96"/>
      <c r="O54" s="96">
        <f>O53/O51</f>
        <v>0.5593613785017312</v>
      </c>
      <c r="P54" s="96"/>
      <c r="Q54" s="96">
        <f>Q53/Q51</f>
        <v>0.5593613785017312</v>
      </c>
      <c r="R54" s="96"/>
      <c r="S54" s="15"/>
      <c r="T54" s="14"/>
      <c r="U54" s="47"/>
      <c r="V54" s="50"/>
      <c r="W54" s="49"/>
      <c r="X54" s="50"/>
      <c r="Y54" s="48"/>
      <c r="Z54" s="50"/>
      <c r="AA54" s="12"/>
      <c r="AB54" s="15"/>
    </row>
    <row r="55" spans="1:28" s="10" customFormat="1" ht="14.25" customHeight="1">
      <c r="A55" s="110" t="s">
        <v>33</v>
      </c>
      <c r="B55" s="111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89"/>
      <c r="S55" s="20"/>
      <c r="T55" s="19"/>
      <c r="U55" s="47"/>
      <c r="V55" s="50"/>
      <c r="W55" s="52"/>
      <c r="X55" s="50"/>
      <c r="Y55" s="48"/>
      <c r="Z55" s="50"/>
      <c r="AA55" s="12"/>
      <c r="AB55" s="15"/>
    </row>
    <row r="56" spans="1:28" s="10" customFormat="1" ht="13.5" customHeight="1">
      <c r="A56" s="110"/>
      <c r="B56" s="90" t="s">
        <v>22</v>
      </c>
      <c r="C56" s="112">
        <f aca="true" t="shared" si="14" ref="C56:G58">C61+C66+C71+C76</f>
        <v>64555.100000000006</v>
      </c>
      <c r="D56" s="112">
        <f t="shared" si="14"/>
        <v>18440.66</v>
      </c>
      <c r="E56" s="112">
        <f t="shared" si="14"/>
        <v>0</v>
      </c>
      <c r="F56" s="112">
        <f t="shared" si="14"/>
        <v>0.1</v>
      </c>
      <c r="G56" s="112">
        <f t="shared" si="14"/>
        <v>1555</v>
      </c>
      <c r="H56" s="112"/>
      <c r="I56" s="112">
        <f aca="true" t="shared" si="15" ref="I56:L58">I61+I66+I71+I76</f>
        <v>1851.2</v>
      </c>
      <c r="J56" s="112">
        <f t="shared" si="15"/>
        <v>0</v>
      </c>
      <c r="K56" s="112">
        <f t="shared" si="15"/>
        <v>0</v>
      </c>
      <c r="L56" s="112">
        <f t="shared" si="15"/>
        <v>0</v>
      </c>
      <c r="M56" s="91">
        <f>SUM(C56:L56)</f>
        <v>86402.06000000001</v>
      </c>
      <c r="N56" s="112">
        <f>N61+N66+N71+N76</f>
        <v>0</v>
      </c>
      <c r="O56" s="89">
        <f>M56+N56</f>
        <v>86402.06000000001</v>
      </c>
      <c r="P56" s="89">
        <f>P61+P66+P71+P76</f>
        <v>0</v>
      </c>
      <c r="Q56" s="89">
        <f>O56+P56</f>
        <v>86402.06000000001</v>
      </c>
      <c r="R56" s="89">
        <f>Q56/$C$3*100</f>
        <v>12.174448358461323</v>
      </c>
      <c r="S56" s="20"/>
      <c r="T56" s="19"/>
      <c r="U56" s="47"/>
      <c r="V56" s="50"/>
      <c r="W56" s="52"/>
      <c r="X56" s="50"/>
      <c r="Y56" s="48"/>
      <c r="Z56" s="50"/>
      <c r="AA56" s="12"/>
      <c r="AB56" s="15"/>
    </row>
    <row r="57" spans="1:28" s="10" customFormat="1" ht="13.5" customHeight="1">
      <c r="A57" s="110"/>
      <c r="B57" s="95" t="s">
        <v>23</v>
      </c>
      <c r="C57" s="112">
        <f t="shared" si="14"/>
        <v>63500.708</v>
      </c>
      <c r="D57" s="112">
        <f t="shared" si="14"/>
        <v>19824.699999999997</v>
      </c>
      <c r="E57" s="112">
        <f t="shared" si="14"/>
        <v>0</v>
      </c>
      <c r="F57" s="112">
        <f t="shared" si="14"/>
        <v>0.057999999999999996</v>
      </c>
      <c r="G57" s="112">
        <f t="shared" si="14"/>
        <v>1713.854</v>
      </c>
      <c r="H57" s="112"/>
      <c r="I57" s="112">
        <f t="shared" si="15"/>
        <v>1851.248</v>
      </c>
      <c r="J57" s="112">
        <f t="shared" si="15"/>
        <v>0</v>
      </c>
      <c r="K57" s="112">
        <f t="shared" si="15"/>
        <v>0</v>
      </c>
      <c r="L57" s="112">
        <f t="shared" si="15"/>
        <v>0</v>
      </c>
      <c r="M57" s="91">
        <f>SUM(C57:L57)</f>
        <v>86890.56800000001</v>
      </c>
      <c r="N57" s="112">
        <f>N62+N67+N72+N77</f>
        <v>0</v>
      </c>
      <c r="O57" s="89">
        <f>M57+N57</f>
        <v>86890.56800000001</v>
      </c>
      <c r="P57" s="89">
        <f>P62+P67+P72+P77</f>
        <v>0</v>
      </c>
      <c r="Q57" s="89">
        <f>O57+P57</f>
        <v>86890.56800000001</v>
      </c>
      <c r="R57" s="89">
        <f>Q57/$C$4*100</f>
        <v>12.39523081312411</v>
      </c>
      <c r="S57" s="20"/>
      <c r="T57" s="19"/>
      <c r="U57" s="47"/>
      <c r="V57" s="50"/>
      <c r="W57" s="52"/>
      <c r="X57" s="50"/>
      <c r="Y57" s="48"/>
      <c r="Z57" s="50"/>
      <c r="AA57" s="12"/>
      <c r="AB57" s="15"/>
    </row>
    <row r="58" spans="1:28" s="10" customFormat="1" ht="16.5" customHeight="1">
      <c r="A58" s="110"/>
      <c r="B58" s="90" t="s">
        <v>24</v>
      </c>
      <c r="C58" s="112">
        <f t="shared" si="14"/>
        <v>32658.644033999997</v>
      </c>
      <c r="D58" s="112">
        <f t="shared" si="14"/>
        <v>9845.147302000001</v>
      </c>
      <c r="E58" s="112">
        <f t="shared" si="14"/>
        <v>0</v>
      </c>
      <c r="F58" s="112">
        <f t="shared" si="14"/>
        <v>0</v>
      </c>
      <c r="G58" s="112">
        <f t="shared" si="14"/>
        <v>975.533217</v>
      </c>
      <c r="H58" s="112"/>
      <c r="I58" s="112">
        <f t="shared" si="15"/>
        <v>874.2631349999999</v>
      </c>
      <c r="J58" s="112">
        <f t="shared" si="15"/>
        <v>0</v>
      </c>
      <c r="K58" s="112">
        <f t="shared" si="15"/>
        <v>0</v>
      </c>
      <c r="L58" s="112">
        <f t="shared" si="15"/>
        <v>0</v>
      </c>
      <c r="M58" s="91">
        <f>SUM(C58:L58)</f>
        <v>44353.58768799999</v>
      </c>
      <c r="N58" s="112">
        <f>N63+N68+N73+N78</f>
        <v>0</v>
      </c>
      <c r="O58" s="89">
        <f>M58+N58</f>
        <v>44353.58768799999</v>
      </c>
      <c r="P58" s="89">
        <f>P63+P68+P73+P78</f>
        <v>0</v>
      </c>
      <c r="Q58" s="89">
        <f>O58+P58</f>
        <v>44353.58768799999</v>
      </c>
      <c r="R58" s="89">
        <f>Q58/$C$5*100</f>
        <v>6.327187972610555</v>
      </c>
      <c r="S58" s="20"/>
      <c r="T58" s="19"/>
      <c r="U58" s="47"/>
      <c r="V58" s="50"/>
      <c r="W58" s="52"/>
      <c r="X58" s="50"/>
      <c r="Y58" s="48"/>
      <c r="Z58" s="50"/>
      <c r="AA58" s="12"/>
      <c r="AB58" s="15"/>
    </row>
    <row r="59" spans="1:28" s="10" customFormat="1" ht="15" customHeight="1">
      <c r="A59" s="113"/>
      <c r="B59" s="95" t="s">
        <v>25</v>
      </c>
      <c r="C59" s="96">
        <f>C58/C56</f>
        <v>0.505903391583314</v>
      </c>
      <c r="D59" s="96">
        <f>D58/D56</f>
        <v>0.5338825889095077</v>
      </c>
      <c r="E59" s="96"/>
      <c r="F59" s="96">
        <f>F58/F56</f>
        <v>0</v>
      </c>
      <c r="G59" s="96"/>
      <c r="H59" s="96"/>
      <c r="I59" s="96">
        <f>I58/I56</f>
        <v>0.4722683313526361</v>
      </c>
      <c r="J59" s="96"/>
      <c r="K59" s="96"/>
      <c r="L59" s="96"/>
      <c r="M59" s="96">
        <f>M58/M56</f>
        <v>0.5133394700080066</v>
      </c>
      <c r="N59" s="96"/>
      <c r="O59" s="96">
        <f>O58/O56</f>
        <v>0.5133394700080066</v>
      </c>
      <c r="P59" s="96"/>
      <c r="Q59" s="96">
        <f>Q58/Q56</f>
        <v>0.5133394700080066</v>
      </c>
      <c r="R59" s="96"/>
      <c r="S59" s="20"/>
      <c r="T59" s="19"/>
      <c r="U59" s="47"/>
      <c r="V59" s="50"/>
      <c r="W59" s="52"/>
      <c r="X59" s="50"/>
      <c r="Y59" s="48"/>
      <c r="Z59" s="50"/>
      <c r="AA59" s="12"/>
      <c r="AB59" s="15"/>
    </row>
    <row r="60" spans="1:28" s="10" customFormat="1" ht="15.75">
      <c r="A60" s="102" t="s">
        <v>34</v>
      </c>
      <c r="B60" s="103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89"/>
      <c r="S60" s="9"/>
      <c r="T60" s="16"/>
      <c r="U60" s="44"/>
      <c r="V60" s="50"/>
      <c r="W60" s="44"/>
      <c r="X60" s="50"/>
      <c r="Y60" s="50"/>
      <c r="Z60" s="50"/>
      <c r="AA60" s="9"/>
      <c r="AB60" s="18"/>
    </row>
    <row r="61" spans="1:28" s="10" customFormat="1" ht="16.5" customHeight="1">
      <c r="A61" s="102"/>
      <c r="B61" s="90" t="s">
        <v>22</v>
      </c>
      <c r="C61" s="94">
        <v>38476.9</v>
      </c>
      <c r="D61" s="94">
        <v>17060.3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91">
        <f>SUM(C61:L61)</f>
        <v>55537.2</v>
      </c>
      <c r="N61" s="94"/>
      <c r="O61" s="89">
        <f>M61+N61</f>
        <v>55537.2</v>
      </c>
      <c r="P61" s="94"/>
      <c r="Q61" s="89">
        <f>O61+P61</f>
        <v>55537.2</v>
      </c>
      <c r="R61" s="89">
        <f>Q61/$C$3*100</f>
        <v>7.8254473721290685</v>
      </c>
      <c r="S61" s="9"/>
      <c r="T61" s="16"/>
      <c r="U61" s="44"/>
      <c r="V61" s="50"/>
      <c r="W61" s="44"/>
      <c r="X61" s="50"/>
      <c r="Y61" s="50"/>
      <c r="Z61" s="50"/>
      <c r="AA61" s="9"/>
      <c r="AB61" s="18"/>
    </row>
    <row r="62" spans="1:28" s="10" customFormat="1" ht="16.5" customHeight="1">
      <c r="A62" s="102"/>
      <c r="B62" s="95" t="s">
        <v>23</v>
      </c>
      <c r="C62" s="94">
        <v>36886.990999999995</v>
      </c>
      <c r="D62" s="94">
        <v>18397.6</v>
      </c>
      <c r="E62" s="94"/>
      <c r="F62" s="94"/>
      <c r="G62" s="94"/>
      <c r="H62" s="94"/>
      <c r="I62" s="94"/>
      <c r="J62" s="94"/>
      <c r="K62" s="94"/>
      <c r="L62" s="94"/>
      <c r="M62" s="91">
        <f>SUM(C62:L62)</f>
        <v>55284.59099999999</v>
      </c>
      <c r="N62" s="94"/>
      <c r="O62" s="89">
        <f>M62+N62</f>
        <v>55284.59099999999</v>
      </c>
      <c r="P62" s="94"/>
      <c r="Q62" s="89">
        <f>O62+P62</f>
        <v>55284.59099999999</v>
      </c>
      <c r="R62" s="89">
        <f>Q62/$C$4*100</f>
        <v>7.886532239657631</v>
      </c>
      <c r="S62" s="9"/>
      <c r="T62" s="16"/>
      <c r="U62" s="44"/>
      <c r="V62" s="50"/>
      <c r="W62" s="44"/>
      <c r="X62" s="50"/>
      <c r="Y62" s="50"/>
      <c r="Z62" s="50"/>
      <c r="AA62" s="9"/>
      <c r="AB62" s="18"/>
    </row>
    <row r="63" spans="1:28" s="10" customFormat="1" ht="16.5" customHeight="1">
      <c r="A63" s="102"/>
      <c r="B63" s="90" t="s">
        <v>24</v>
      </c>
      <c r="C63" s="94">
        <v>20186.911226999997</v>
      </c>
      <c r="D63" s="94">
        <v>8994.156773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1">
        <f>SUM(C63:L63)</f>
        <v>29181.068</v>
      </c>
      <c r="N63" s="94"/>
      <c r="O63" s="89">
        <f>M63+N63</f>
        <v>29181.068</v>
      </c>
      <c r="P63" s="89"/>
      <c r="Q63" s="89">
        <f>O63+P63</f>
        <v>29181.068</v>
      </c>
      <c r="R63" s="89">
        <f>Q63/$C$5*100</f>
        <v>4.162777175463623</v>
      </c>
      <c r="S63" s="9"/>
      <c r="T63" s="16"/>
      <c r="U63" s="44"/>
      <c r="V63" s="50"/>
      <c r="W63" s="44"/>
      <c r="X63" s="50"/>
      <c r="Y63" s="50"/>
      <c r="Z63" s="50"/>
      <c r="AA63" s="9"/>
      <c r="AB63" s="18"/>
    </row>
    <row r="64" spans="1:28" s="10" customFormat="1" ht="16.5" customHeight="1">
      <c r="A64" s="102"/>
      <c r="B64" s="95" t="s">
        <v>25</v>
      </c>
      <c r="C64" s="96">
        <f>C63/C61</f>
        <v>0.5246501466334345</v>
      </c>
      <c r="D64" s="96">
        <f>D63/D61</f>
        <v>0.5271980430004163</v>
      </c>
      <c r="E64" s="96"/>
      <c r="F64" s="96"/>
      <c r="G64" s="96"/>
      <c r="H64" s="96"/>
      <c r="I64" s="96"/>
      <c r="J64" s="96"/>
      <c r="K64" s="96"/>
      <c r="L64" s="96"/>
      <c r="M64" s="96">
        <f>M63/M61</f>
        <v>0.5254328270060428</v>
      </c>
      <c r="N64" s="96"/>
      <c r="O64" s="96">
        <f>O63/O61</f>
        <v>0.5254328270060428</v>
      </c>
      <c r="P64" s="96"/>
      <c r="Q64" s="96">
        <f>Q63/Q61</f>
        <v>0.5254328270060428</v>
      </c>
      <c r="R64" s="96"/>
      <c r="S64" s="9"/>
      <c r="T64" s="16"/>
      <c r="U64" s="44"/>
      <c r="V64" s="50"/>
      <c r="W64" s="44"/>
      <c r="X64" s="50"/>
      <c r="Y64" s="50"/>
      <c r="Z64" s="50"/>
      <c r="AA64" s="9"/>
      <c r="AB64" s="18"/>
    </row>
    <row r="65" spans="1:28" s="10" customFormat="1" ht="15.75">
      <c r="A65" s="102" t="s">
        <v>35</v>
      </c>
      <c r="B65" s="103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89"/>
      <c r="S65" s="9"/>
      <c r="T65" s="16"/>
      <c r="U65" s="44"/>
      <c r="V65" s="50"/>
      <c r="W65" s="44"/>
      <c r="X65" s="50"/>
      <c r="Y65" s="50"/>
      <c r="Z65" s="50"/>
      <c r="AA65" s="9"/>
      <c r="AB65" s="18"/>
    </row>
    <row r="66" spans="1:28" s="10" customFormat="1" ht="15.75" customHeight="1">
      <c r="A66" s="102"/>
      <c r="B66" s="90" t="s">
        <v>22</v>
      </c>
      <c r="C66" s="94">
        <v>24195</v>
      </c>
      <c r="D66" s="94"/>
      <c r="E66" s="94"/>
      <c r="F66" s="94"/>
      <c r="G66" s="94"/>
      <c r="H66" s="94"/>
      <c r="I66" s="94">
        <v>1336</v>
      </c>
      <c r="J66" s="94"/>
      <c r="K66" s="94"/>
      <c r="L66" s="94"/>
      <c r="M66" s="91">
        <f>SUM(C66:L66)</f>
        <v>25531</v>
      </c>
      <c r="N66" s="94"/>
      <c r="O66" s="89">
        <f>M66+N66</f>
        <v>25531</v>
      </c>
      <c r="P66" s="94"/>
      <c r="Q66" s="89">
        <f>O66+P66</f>
        <v>25531</v>
      </c>
      <c r="R66" s="89">
        <f>Q66/$C$3*100</f>
        <v>3.5974355361420316</v>
      </c>
      <c r="S66" s="9"/>
      <c r="T66" s="16"/>
      <c r="U66" s="44"/>
      <c r="V66" s="50"/>
      <c r="W66" s="44"/>
      <c r="X66" s="50"/>
      <c r="Y66" s="50"/>
      <c r="Z66" s="50"/>
      <c r="AA66" s="9"/>
      <c r="AB66" s="18"/>
    </row>
    <row r="67" spans="1:28" s="10" customFormat="1" ht="15.75" customHeight="1">
      <c r="A67" s="102"/>
      <c r="B67" s="95" t="s">
        <v>23</v>
      </c>
      <c r="C67" s="94">
        <v>24463.3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1336.048</v>
      </c>
      <c r="J67" s="94"/>
      <c r="K67" s="94"/>
      <c r="L67" s="94"/>
      <c r="M67" s="91">
        <f>SUM(C67:L67)</f>
        <v>25799.347999999998</v>
      </c>
      <c r="N67" s="94"/>
      <c r="O67" s="89">
        <f>M67+N67</f>
        <v>25799.347999999998</v>
      </c>
      <c r="P67" s="94"/>
      <c r="Q67" s="89">
        <f>O67+P67</f>
        <v>25799.347999999998</v>
      </c>
      <c r="R67" s="89">
        <f>Q67/$C$4*100</f>
        <v>3.6803634807417973</v>
      </c>
      <c r="S67" s="9"/>
      <c r="T67" s="16"/>
      <c r="U67" s="44"/>
      <c r="V67" s="50"/>
      <c r="W67" s="44"/>
      <c r="X67" s="50"/>
      <c r="Y67" s="50"/>
      <c r="Z67" s="50"/>
      <c r="AA67" s="9"/>
      <c r="AB67" s="18"/>
    </row>
    <row r="68" spans="1:28" s="10" customFormat="1" ht="15.75" customHeight="1">
      <c r="A68" s="102"/>
      <c r="B68" s="90" t="s">
        <v>24</v>
      </c>
      <c r="C68" s="94">
        <v>11435.517431</v>
      </c>
      <c r="D68" s="94"/>
      <c r="E68" s="94"/>
      <c r="F68" s="94"/>
      <c r="G68" s="94"/>
      <c r="H68" s="94"/>
      <c r="I68" s="94">
        <v>567.751785</v>
      </c>
      <c r="J68" s="94"/>
      <c r="K68" s="94"/>
      <c r="L68" s="94"/>
      <c r="M68" s="91">
        <f>SUM(C68:L68)</f>
        <v>12003.269216</v>
      </c>
      <c r="N68" s="94"/>
      <c r="O68" s="89">
        <f>M68+N68</f>
        <v>12003.269216</v>
      </c>
      <c r="P68" s="89"/>
      <c r="Q68" s="89">
        <f>O68+P68</f>
        <v>12003.269216</v>
      </c>
      <c r="R68" s="89">
        <f>Q68/$C$5*100</f>
        <v>1.7123065928673324</v>
      </c>
      <c r="S68" s="9"/>
      <c r="T68" s="16"/>
      <c r="U68" s="44"/>
      <c r="V68" s="50"/>
      <c r="W68" s="44"/>
      <c r="X68" s="50"/>
      <c r="Y68" s="50"/>
      <c r="Z68" s="50"/>
      <c r="AA68" s="9"/>
      <c r="AB68" s="18"/>
    </row>
    <row r="69" spans="1:28" s="10" customFormat="1" ht="15.75" customHeight="1">
      <c r="A69" s="102"/>
      <c r="B69" s="95" t="s">
        <v>25</v>
      </c>
      <c r="C69" s="96">
        <f>C68/C66</f>
        <v>0.4726396954329407</v>
      </c>
      <c r="D69" s="96"/>
      <c r="E69" s="96"/>
      <c r="F69" s="96"/>
      <c r="G69" s="96"/>
      <c r="H69" s="96"/>
      <c r="I69" s="96">
        <f>I68/I66</f>
        <v>0.42496391092814373</v>
      </c>
      <c r="J69" s="96"/>
      <c r="K69" s="96"/>
      <c r="L69" s="96"/>
      <c r="M69" s="96"/>
      <c r="N69" s="96"/>
      <c r="O69" s="96">
        <f>O68/O66</f>
        <v>0.470144891151933</v>
      </c>
      <c r="P69" s="96"/>
      <c r="Q69" s="96">
        <f>Q68/Q66</f>
        <v>0.470144891151933</v>
      </c>
      <c r="R69" s="96"/>
      <c r="S69" s="9"/>
      <c r="T69" s="16"/>
      <c r="U69" s="44"/>
      <c r="V69" s="50"/>
      <c r="W69" s="44"/>
      <c r="X69" s="50"/>
      <c r="Y69" s="50"/>
      <c r="Z69" s="50"/>
      <c r="AA69" s="9"/>
      <c r="AB69" s="18"/>
    </row>
    <row r="70" spans="1:28" s="16" customFormat="1" ht="30">
      <c r="A70" s="114" t="s">
        <v>36</v>
      </c>
      <c r="B70" s="115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89"/>
      <c r="S70" s="22"/>
      <c r="T70" s="21"/>
      <c r="U70" s="44"/>
      <c r="V70" s="50"/>
      <c r="W70" s="23"/>
      <c r="X70" s="50"/>
      <c r="Y70" s="50"/>
      <c r="Z70" s="50"/>
      <c r="AA70" s="9"/>
      <c r="AB70" s="18"/>
    </row>
    <row r="71" spans="1:28" s="16" customFormat="1" ht="18" customHeight="1">
      <c r="A71" s="114"/>
      <c r="B71" s="90" t="s">
        <v>22</v>
      </c>
      <c r="C71" s="117">
        <v>1120.4</v>
      </c>
      <c r="D71" s="117">
        <v>50</v>
      </c>
      <c r="E71" s="117">
        <v>0</v>
      </c>
      <c r="F71" s="117">
        <v>0</v>
      </c>
      <c r="G71" s="117">
        <v>1555</v>
      </c>
      <c r="H71" s="117"/>
      <c r="I71" s="117">
        <v>13</v>
      </c>
      <c r="J71" s="117">
        <f>'[91]progr initial '!J128</f>
        <v>0</v>
      </c>
      <c r="K71" s="117">
        <f>'[91]progr initial '!K128</f>
        <v>0</v>
      </c>
      <c r="L71" s="117">
        <f>'[91]progr initial '!L128</f>
        <v>0</v>
      </c>
      <c r="M71" s="91">
        <f>SUM(C71:L71)</f>
        <v>2738.4</v>
      </c>
      <c r="N71" s="117"/>
      <c r="O71" s="89">
        <f>M71+N71</f>
        <v>2738.4</v>
      </c>
      <c r="P71" s="117"/>
      <c r="Q71" s="89">
        <f>O71+P71</f>
        <v>2738.4</v>
      </c>
      <c r="R71" s="89">
        <f>Q71/$C$3*100</f>
        <v>0.38585317739890096</v>
      </c>
      <c r="S71" s="22"/>
      <c r="T71" s="21"/>
      <c r="U71" s="44"/>
      <c r="V71" s="50"/>
      <c r="W71" s="23"/>
      <c r="X71" s="50"/>
      <c r="Y71" s="50"/>
      <c r="Z71" s="50"/>
      <c r="AA71" s="9"/>
      <c r="AB71" s="18"/>
    </row>
    <row r="72" spans="1:28" s="16" customFormat="1" ht="18" customHeight="1">
      <c r="A72" s="114"/>
      <c r="B72" s="95" t="s">
        <v>23</v>
      </c>
      <c r="C72" s="117">
        <v>1214.8239999999998</v>
      </c>
      <c r="D72" s="117">
        <v>54.5</v>
      </c>
      <c r="E72" s="117">
        <v>0</v>
      </c>
      <c r="F72" s="117">
        <v>0</v>
      </c>
      <c r="G72" s="117">
        <v>1713.854</v>
      </c>
      <c r="H72" s="117">
        <v>0</v>
      </c>
      <c r="I72" s="117">
        <v>13</v>
      </c>
      <c r="J72" s="117">
        <f>'[91]BGC 2013_V3'!J93</f>
        <v>0</v>
      </c>
      <c r="K72" s="117">
        <f>'[91]BGC 2013_V3'!K93</f>
        <v>0</v>
      </c>
      <c r="L72" s="117">
        <f>'[91]BGC 2013_V3'!L93</f>
        <v>0</v>
      </c>
      <c r="M72" s="91">
        <f>SUM(C72:L72)</f>
        <v>2996.178</v>
      </c>
      <c r="N72" s="117"/>
      <c r="O72" s="89">
        <f>M72+N72</f>
        <v>2996.178</v>
      </c>
      <c r="P72" s="117"/>
      <c r="Q72" s="89">
        <f>O72+P72</f>
        <v>2996.178</v>
      </c>
      <c r="R72" s="89">
        <f>Q72/$C$4*100</f>
        <v>0.42741483594864477</v>
      </c>
      <c r="S72" s="22"/>
      <c r="T72" s="21"/>
      <c r="U72" s="44"/>
      <c r="V72" s="50"/>
      <c r="W72" s="23"/>
      <c r="X72" s="50"/>
      <c r="Y72" s="50"/>
      <c r="Z72" s="50"/>
      <c r="AA72" s="9"/>
      <c r="AB72" s="18"/>
    </row>
    <row r="73" spans="1:28" s="16" customFormat="1" ht="18.75" customHeight="1">
      <c r="A73" s="114"/>
      <c r="B73" s="90" t="s">
        <v>24</v>
      </c>
      <c r="C73" s="117">
        <v>583.9490069999999</v>
      </c>
      <c r="D73" s="117">
        <v>26.870731000000003</v>
      </c>
      <c r="E73" s="117"/>
      <c r="F73" s="117">
        <v>0</v>
      </c>
      <c r="G73" s="117">
        <v>975.533217</v>
      </c>
      <c r="H73" s="117"/>
      <c r="I73" s="117">
        <v>4.977372</v>
      </c>
      <c r="J73" s="117"/>
      <c r="K73" s="117"/>
      <c r="L73" s="117"/>
      <c r="M73" s="91">
        <f>SUM(C73:L73)</f>
        <v>1591.330327</v>
      </c>
      <c r="N73" s="117"/>
      <c r="O73" s="89">
        <f>M73+N73</f>
        <v>1591.330327</v>
      </c>
      <c r="P73" s="89"/>
      <c r="Q73" s="89">
        <f>O73+P73</f>
        <v>1591.330327</v>
      </c>
      <c r="R73" s="89">
        <f>Q73/$C$5*100</f>
        <v>0.22700860584878743</v>
      </c>
      <c r="S73" s="22"/>
      <c r="T73" s="21"/>
      <c r="U73" s="44"/>
      <c r="V73" s="50"/>
      <c r="W73" s="23"/>
      <c r="X73" s="50"/>
      <c r="Y73" s="50"/>
      <c r="Z73" s="50"/>
      <c r="AA73" s="9"/>
      <c r="AB73" s="18"/>
    </row>
    <row r="74" spans="1:28" s="16" customFormat="1" ht="18.75" customHeight="1">
      <c r="A74" s="114"/>
      <c r="B74" s="95" t="s">
        <v>25</v>
      </c>
      <c r="C74" s="96">
        <f>C73/C71</f>
        <v>0.5211969002142091</v>
      </c>
      <c r="D74" s="96">
        <f>D73/D71</f>
        <v>0.5374146200000001</v>
      </c>
      <c r="E74" s="96"/>
      <c r="F74" s="96"/>
      <c r="G74" s="96"/>
      <c r="H74" s="96"/>
      <c r="I74" s="96">
        <f>I73/I71</f>
        <v>0.38287476923076924</v>
      </c>
      <c r="J74" s="96"/>
      <c r="K74" s="96"/>
      <c r="L74" s="96"/>
      <c r="M74" s="96">
        <f>M73/M71</f>
        <v>0.5811168299006718</v>
      </c>
      <c r="N74" s="96"/>
      <c r="O74" s="96">
        <f>O73/O71</f>
        <v>0.5811168299006718</v>
      </c>
      <c r="P74" s="96"/>
      <c r="Q74" s="96">
        <f>Q73/Q71</f>
        <v>0.5811168299006718</v>
      </c>
      <c r="R74" s="96"/>
      <c r="S74" s="22"/>
      <c r="T74" s="21"/>
      <c r="U74" s="44"/>
      <c r="V74" s="50"/>
      <c r="W74" s="23"/>
      <c r="X74" s="50"/>
      <c r="Y74" s="50"/>
      <c r="Z74" s="50"/>
      <c r="AA74" s="9"/>
      <c r="AB74" s="18"/>
    </row>
    <row r="75" spans="1:28" s="10" customFormat="1" ht="45">
      <c r="A75" s="114" t="s">
        <v>37</v>
      </c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89"/>
      <c r="S75" s="22"/>
      <c r="T75" s="21"/>
      <c r="U75" s="44"/>
      <c r="V75" s="50"/>
      <c r="W75" s="23"/>
      <c r="X75" s="50"/>
      <c r="Y75" s="50"/>
      <c r="Z75" s="50"/>
      <c r="AA75" s="9"/>
      <c r="AB75" s="18"/>
    </row>
    <row r="76" spans="1:28" s="10" customFormat="1" ht="13.5" customHeight="1">
      <c r="A76" s="114"/>
      <c r="B76" s="90" t="s">
        <v>22</v>
      </c>
      <c r="C76" s="118">
        <v>762.8</v>
      </c>
      <c r="D76" s="118">
        <v>1330.36</v>
      </c>
      <c r="E76" s="118">
        <v>0</v>
      </c>
      <c r="F76" s="118">
        <v>0.1</v>
      </c>
      <c r="G76" s="118"/>
      <c r="H76" s="118"/>
      <c r="I76" s="118">
        <v>502.2</v>
      </c>
      <c r="J76" s="118">
        <f>'[91]progr initial '!J136</f>
        <v>0</v>
      </c>
      <c r="K76" s="118">
        <f>'[91]progr initial '!K136</f>
        <v>0</v>
      </c>
      <c r="L76" s="118">
        <f>'[91]progr initial '!L136</f>
        <v>0</v>
      </c>
      <c r="M76" s="91">
        <f>SUM(C76:L76)</f>
        <v>2595.4599999999996</v>
      </c>
      <c r="N76" s="118"/>
      <c r="O76" s="89">
        <f>M76+N76</f>
        <v>2595.4599999999996</v>
      </c>
      <c r="P76" s="118"/>
      <c r="Q76" s="89">
        <f>O76+P76</f>
        <v>2595.4599999999996</v>
      </c>
      <c r="R76" s="89">
        <f>Q76/$C$3*100</f>
        <v>0.3657122727913202</v>
      </c>
      <c r="S76" s="22"/>
      <c r="T76" s="21"/>
      <c r="U76" s="44"/>
      <c r="V76" s="50"/>
      <c r="W76" s="23"/>
      <c r="X76" s="50"/>
      <c r="Y76" s="50"/>
      <c r="Z76" s="50"/>
      <c r="AA76" s="9"/>
      <c r="AB76" s="18"/>
    </row>
    <row r="77" spans="1:28" s="10" customFormat="1" ht="13.5" customHeight="1">
      <c r="A77" s="114"/>
      <c r="B77" s="95" t="s">
        <v>23</v>
      </c>
      <c r="C77" s="118">
        <v>935.593</v>
      </c>
      <c r="D77" s="118">
        <v>1372.6</v>
      </c>
      <c r="E77" s="118">
        <v>0</v>
      </c>
      <c r="F77" s="118">
        <v>0.057999999999999996</v>
      </c>
      <c r="G77" s="118">
        <v>0</v>
      </c>
      <c r="H77" s="118">
        <v>0</v>
      </c>
      <c r="I77" s="118">
        <v>502.2</v>
      </c>
      <c r="J77" s="118">
        <f>'[91]BGC 2013_V3'!J98</f>
        <v>0</v>
      </c>
      <c r="K77" s="118">
        <f>'[91]BGC 2013_V3'!K98</f>
        <v>0</v>
      </c>
      <c r="L77" s="118">
        <f>'[91]BGC 2013_V3'!L98</f>
        <v>0</v>
      </c>
      <c r="M77" s="91">
        <f>SUM(C77:L77)</f>
        <v>2810.4509999999996</v>
      </c>
      <c r="N77" s="118"/>
      <c r="O77" s="89">
        <f>M77+N77</f>
        <v>2810.4509999999996</v>
      </c>
      <c r="P77" s="118"/>
      <c r="Q77" s="89">
        <f>O77+P77</f>
        <v>2810.4509999999996</v>
      </c>
      <c r="R77" s="89">
        <f>Q77/$C$4*100</f>
        <v>0.4009202567760342</v>
      </c>
      <c r="S77" s="22"/>
      <c r="T77" s="21"/>
      <c r="U77" s="44"/>
      <c r="V77" s="50"/>
      <c r="W77" s="23"/>
      <c r="X77" s="50"/>
      <c r="Y77" s="50"/>
      <c r="Z77" s="50"/>
      <c r="AA77" s="9"/>
      <c r="AB77" s="18"/>
    </row>
    <row r="78" spans="1:28" s="10" customFormat="1" ht="16.5" customHeight="1">
      <c r="A78" s="116"/>
      <c r="B78" s="90" t="s">
        <v>24</v>
      </c>
      <c r="C78" s="118">
        <v>452.266369</v>
      </c>
      <c r="D78" s="118">
        <v>824.119798</v>
      </c>
      <c r="E78" s="118"/>
      <c r="F78" s="118"/>
      <c r="G78" s="118"/>
      <c r="H78" s="118"/>
      <c r="I78" s="118">
        <v>301.533978</v>
      </c>
      <c r="J78" s="118"/>
      <c r="K78" s="118"/>
      <c r="L78" s="118"/>
      <c r="M78" s="91">
        <f>SUM(C78:L78)</f>
        <v>1577.9201449999998</v>
      </c>
      <c r="N78" s="118"/>
      <c r="O78" s="89">
        <f>M78+N78</f>
        <v>1577.9201449999998</v>
      </c>
      <c r="P78" s="89"/>
      <c r="Q78" s="89">
        <f>O78+P78</f>
        <v>1577.9201449999998</v>
      </c>
      <c r="R78" s="89">
        <f>Q78/$C$5*100</f>
        <v>0.2250955984308131</v>
      </c>
      <c r="S78" s="22"/>
      <c r="T78" s="21"/>
      <c r="U78" s="44"/>
      <c r="V78" s="50"/>
      <c r="W78" s="23"/>
      <c r="X78" s="50"/>
      <c r="Y78" s="50"/>
      <c r="Z78" s="50"/>
      <c r="AA78" s="9"/>
      <c r="AB78" s="18"/>
    </row>
    <row r="79" spans="1:28" s="10" customFormat="1" ht="16.5" customHeight="1">
      <c r="A79" s="116"/>
      <c r="B79" s="95" t="s">
        <v>25</v>
      </c>
      <c r="C79" s="96">
        <f>C78/C76</f>
        <v>0.5929029483481909</v>
      </c>
      <c r="D79" s="96">
        <f>D78/D76</f>
        <v>0.6194712694308308</v>
      </c>
      <c r="E79" s="96"/>
      <c r="F79" s="96">
        <f>F78/F76</f>
        <v>0</v>
      </c>
      <c r="G79" s="96"/>
      <c r="H79" s="96"/>
      <c r="I79" s="96">
        <f>I78/I76</f>
        <v>0.6004260812425328</v>
      </c>
      <c r="J79" s="96"/>
      <c r="K79" s="96"/>
      <c r="L79" s="96"/>
      <c r="M79" s="96">
        <f>M78/M76</f>
        <v>0.6079539445801515</v>
      </c>
      <c r="N79" s="96"/>
      <c r="O79" s="96">
        <f>O78/O76</f>
        <v>0.6079539445801515</v>
      </c>
      <c r="P79" s="96"/>
      <c r="Q79" s="96">
        <f>Q78/Q76</f>
        <v>0.6079539445801515</v>
      </c>
      <c r="R79" s="96"/>
      <c r="S79" s="22"/>
      <c r="T79" s="21"/>
      <c r="U79" s="44"/>
      <c r="V79" s="50"/>
      <c r="W79" s="23"/>
      <c r="X79" s="50"/>
      <c r="Y79" s="50"/>
      <c r="Z79" s="50"/>
      <c r="AA79" s="9"/>
      <c r="AB79" s="18"/>
    </row>
    <row r="80" spans="1:28" s="13" customFormat="1" ht="30">
      <c r="A80" s="116" t="s">
        <v>38</v>
      </c>
      <c r="B80" s="111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89"/>
      <c r="S80" s="20"/>
      <c r="T80" s="19"/>
      <c r="U80" s="47"/>
      <c r="V80" s="48"/>
      <c r="W80" s="52"/>
      <c r="X80" s="48"/>
      <c r="Y80" s="48"/>
      <c r="Z80" s="48"/>
      <c r="AA80" s="12"/>
      <c r="AB80" s="15"/>
    </row>
    <row r="81" spans="1:28" s="13" customFormat="1" ht="15.75" customHeight="1">
      <c r="A81" s="116"/>
      <c r="B81" s="90" t="s">
        <v>22</v>
      </c>
      <c r="C81" s="112">
        <v>675</v>
      </c>
      <c r="D81" s="112">
        <f>'[91]progr initial '!D144</f>
        <v>0</v>
      </c>
      <c r="E81" s="112">
        <f>'[91]progr initial '!E144</f>
        <v>0</v>
      </c>
      <c r="F81" s="112">
        <f>'[91]progr initial '!F144</f>
        <v>0</v>
      </c>
      <c r="G81" s="112">
        <f>'[91]progr initial '!G144</f>
        <v>0</v>
      </c>
      <c r="H81" s="112">
        <f>'[91]progr initial '!H144</f>
        <v>0</v>
      </c>
      <c r="I81" s="112">
        <f>'[91]progr initial '!I144</f>
        <v>0</v>
      </c>
      <c r="J81" s="112">
        <f>'[91]progr initial '!J144</f>
        <v>0</v>
      </c>
      <c r="K81" s="112">
        <f>'[91]progr initial '!K144</f>
        <v>0</v>
      </c>
      <c r="L81" s="112">
        <f>'[91]progr initial '!L144</f>
        <v>0</v>
      </c>
      <c r="M81" s="91">
        <f>SUM(C81:L81)</f>
        <v>675</v>
      </c>
      <c r="N81" s="112"/>
      <c r="O81" s="89">
        <f>M81+N81</f>
        <v>675</v>
      </c>
      <c r="P81" s="112"/>
      <c r="Q81" s="89">
        <f>O81+P81</f>
        <v>675</v>
      </c>
      <c r="R81" s="89">
        <f>Q81/$C$3*100</f>
        <v>0.09511061011695082</v>
      </c>
      <c r="S81" s="20"/>
      <c r="T81" s="19"/>
      <c r="U81" s="47"/>
      <c r="V81" s="48"/>
      <c r="W81" s="52"/>
      <c r="X81" s="48"/>
      <c r="Y81" s="48"/>
      <c r="Z81" s="48"/>
      <c r="AA81" s="12"/>
      <c r="AB81" s="15"/>
    </row>
    <row r="82" spans="1:28" s="13" customFormat="1" ht="15.75" customHeight="1">
      <c r="A82" s="116"/>
      <c r="B82" s="95" t="s">
        <v>23</v>
      </c>
      <c r="C82" s="112">
        <v>726.4</v>
      </c>
      <c r="D82" s="112">
        <f>'[91]BGC 2013_V3'!D103</f>
        <v>0</v>
      </c>
      <c r="E82" s="112">
        <f>'[91]BGC 2013_V3'!E103</f>
        <v>0</v>
      </c>
      <c r="F82" s="112">
        <f>'[91]BGC 2013_V3'!F103</f>
        <v>0</v>
      </c>
      <c r="G82" s="112">
        <f>'[91]BGC 2013_V3'!G103</f>
        <v>0</v>
      </c>
      <c r="H82" s="112">
        <f>'[91]BGC 2013_V3'!H103</f>
        <v>0</v>
      </c>
      <c r="I82" s="112">
        <f>'[91]BGC 2013_V3'!I103</f>
        <v>0</v>
      </c>
      <c r="J82" s="112">
        <f>'[91]BGC 2013_V3'!J103</f>
        <v>0</v>
      </c>
      <c r="K82" s="112">
        <f>'[91]BGC 2013_V3'!K103</f>
        <v>0</v>
      </c>
      <c r="L82" s="112">
        <f>'[91]BGC 2013_V3'!L103</f>
        <v>0</v>
      </c>
      <c r="M82" s="91">
        <f>SUM(C82:L82)</f>
        <v>726.4</v>
      </c>
      <c r="N82" s="112"/>
      <c r="O82" s="89">
        <f>M82+N82</f>
        <v>726.4</v>
      </c>
      <c r="P82" s="112"/>
      <c r="Q82" s="89">
        <f>O82+P82</f>
        <v>726.4</v>
      </c>
      <c r="R82" s="89">
        <f>Q82/$C$4*100</f>
        <v>0.10362339514978602</v>
      </c>
      <c r="S82" s="20"/>
      <c r="T82" s="19"/>
      <c r="U82" s="47"/>
      <c r="V82" s="48"/>
      <c r="W82" s="52"/>
      <c r="X82" s="48"/>
      <c r="Y82" s="48"/>
      <c r="Z82" s="48"/>
      <c r="AA82" s="12"/>
      <c r="AB82" s="15"/>
    </row>
    <row r="83" spans="1:28" s="13" customFormat="1" ht="16.5" customHeight="1">
      <c r="A83" s="116"/>
      <c r="B83" s="90" t="s">
        <v>24</v>
      </c>
      <c r="C83" s="119">
        <v>353.453414</v>
      </c>
      <c r="D83" s="112">
        <f>'[89]iunie  2013 '!C41</f>
        <v>0</v>
      </c>
      <c r="E83" s="112"/>
      <c r="F83" s="112"/>
      <c r="G83" s="112"/>
      <c r="H83" s="112"/>
      <c r="I83" s="112"/>
      <c r="J83" s="112"/>
      <c r="K83" s="112"/>
      <c r="L83" s="112"/>
      <c r="M83" s="91">
        <f>SUM(C83:L83)</f>
        <v>353.453414</v>
      </c>
      <c r="N83" s="112"/>
      <c r="O83" s="89">
        <f>M83+N83</f>
        <v>353.453414</v>
      </c>
      <c r="P83" s="89"/>
      <c r="Q83" s="89">
        <f>O83+P83</f>
        <v>353.453414</v>
      </c>
      <c r="R83" s="89">
        <f>Q83/$C$5*100</f>
        <v>0.050421314407988596</v>
      </c>
      <c r="S83" s="20"/>
      <c r="T83" s="19"/>
      <c r="U83" s="47"/>
      <c r="V83" s="48"/>
      <c r="W83" s="52"/>
      <c r="X83" s="48"/>
      <c r="Y83" s="48"/>
      <c r="Z83" s="48"/>
      <c r="AA83" s="12"/>
      <c r="AB83" s="15"/>
    </row>
    <row r="84" spans="1:28" s="13" customFormat="1" ht="16.5" customHeight="1">
      <c r="A84" s="116"/>
      <c r="B84" s="95" t="s">
        <v>25</v>
      </c>
      <c r="C84" s="96">
        <f>C83/C81</f>
        <v>0.5236346874074074</v>
      </c>
      <c r="D84" s="96"/>
      <c r="E84" s="96"/>
      <c r="F84" s="96"/>
      <c r="G84" s="96"/>
      <c r="H84" s="96"/>
      <c r="I84" s="96"/>
      <c r="J84" s="96"/>
      <c r="K84" s="96"/>
      <c r="L84" s="96"/>
      <c r="M84" s="96">
        <f>M83/M81</f>
        <v>0.5236346874074074</v>
      </c>
      <c r="N84" s="96"/>
      <c r="O84" s="96">
        <f>O83/O81</f>
        <v>0.5236346874074074</v>
      </c>
      <c r="P84" s="96"/>
      <c r="Q84" s="96">
        <f>Q83/Q81</f>
        <v>0.5236346874074074</v>
      </c>
      <c r="R84" s="96"/>
      <c r="S84" s="20"/>
      <c r="T84" s="19"/>
      <c r="U84" s="47"/>
      <c r="V84" s="48"/>
      <c r="W84" s="52"/>
      <c r="X84" s="48"/>
      <c r="Y84" s="48"/>
      <c r="Z84" s="48"/>
      <c r="AA84" s="12"/>
      <c r="AB84" s="15"/>
    </row>
    <row r="85" spans="1:28" s="13" customFormat="1" ht="17.25" customHeight="1">
      <c r="A85" s="132" t="s">
        <v>39</v>
      </c>
      <c r="B85" s="121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89"/>
      <c r="S85" s="25"/>
      <c r="T85" s="24"/>
      <c r="U85" s="47"/>
      <c r="V85" s="48"/>
      <c r="W85" s="48"/>
      <c r="X85" s="48"/>
      <c r="Y85" s="48"/>
      <c r="Z85" s="48"/>
      <c r="AA85" s="12"/>
      <c r="AB85" s="15"/>
    </row>
    <row r="86" spans="1:28" s="13" customFormat="1" ht="12.75" customHeight="1">
      <c r="A86" s="132"/>
      <c r="B86" s="90" t="s">
        <v>22</v>
      </c>
      <c r="C86" s="122">
        <v>7.1</v>
      </c>
      <c r="D86" s="122">
        <v>164.3</v>
      </c>
      <c r="E86" s="122"/>
      <c r="F86" s="122"/>
      <c r="G86" s="122"/>
      <c r="H86" s="122"/>
      <c r="I86" s="122">
        <v>221.6</v>
      </c>
      <c r="J86" s="122">
        <f>'[91]progr initial '!J152</f>
        <v>0</v>
      </c>
      <c r="K86" s="122">
        <f>'[91]progr initial '!K152</f>
        <v>0</v>
      </c>
      <c r="L86" s="122">
        <f>'[91]progr initial '!L152</f>
        <v>0</v>
      </c>
      <c r="M86" s="91">
        <f>SUM(C86:L86)</f>
        <v>393</v>
      </c>
      <c r="N86" s="122"/>
      <c r="O86" s="89">
        <f>M86+N86</f>
        <v>393</v>
      </c>
      <c r="P86" s="122"/>
      <c r="Q86" s="89">
        <f>O86+P86</f>
        <v>393</v>
      </c>
      <c r="R86" s="89">
        <f>Q86/$C$3*100</f>
        <v>0.05537551077920248</v>
      </c>
      <c r="S86" s="25"/>
      <c r="T86" s="24"/>
      <c r="U86" s="47"/>
      <c r="V86" s="48"/>
      <c r="W86" s="48"/>
      <c r="X86" s="48"/>
      <c r="Y86" s="48"/>
      <c r="Z86" s="48"/>
      <c r="AA86" s="12"/>
      <c r="AB86" s="15"/>
    </row>
    <row r="87" spans="1:28" s="13" customFormat="1" ht="12.75" customHeight="1">
      <c r="A87" s="132"/>
      <c r="B87" s="95" t="s">
        <v>23</v>
      </c>
      <c r="C87" s="122">
        <v>10.484</v>
      </c>
      <c r="D87" s="122">
        <v>178.8</v>
      </c>
      <c r="E87" s="122">
        <v>0</v>
      </c>
      <c r="F87" s="122">
        <v>0</v>
      </c>
      <c r="G87" s="122">
        <v>0</v>
      </c>
      <c r="H87" s="122">
        <v>0</v>
      </c>
      <c r="I87" s="122">
        <v>221.6</v>
      </c>
      <c r="J87" s="122">
        <f>'[91]BGC 2013_V3'!J108</f>
        <v>0</v>
      </c>
      <c r="K87" s="122">
        <f>'[91]BGC 2013_V3'!K108</f>
        <v>0</v>
      </c>
      <c r="L87" s="122">
        <f>'[91]BGC 2013_V3'!L108</f>
        <v>0</v>
      </c>
      <c r="M87" s="91">
        <f>SUM(C87:L87)</f>
        <v>410.884</v>
      </c>
      <c r="N87" s="122"/>
      <c r="O87" s="89">
        <f>M87+N87</f>
        <v>410.884</v>
      </c>
      <c r="P87" s="122"/>
      <c r="Q87" s="89">
        <f>O87+P87</f>
        <v>410.884</v>
      </c>
      <c r="R87" s="89">
        <f>Q87/$C$4*100</f>
        <v>0.058613980028530674</v>
      </c>
      <c r="S87" s="25"/>
      <c r="T87" s="24"/>
      <c r="U87" s="47"/>
      <c r="V87" s="48"/>
      <c r="W87" s="48"/>
      <c r="X87" s="48"/>
      <c r="Y87" s="48"/>
      <c r="Z87" s="48"/>
      <c r="AA87" s="12"/>
      <c r="AB87" s="15"/>
    </row>
    <row r="88" spans="1:28" s="13" customFormat="1" ht="13.5" customHeight="1">
      <c r="A88" s="132"/>
      <c r="B88" s="90" t="s">
        <v>24</v>
      </c>
      <c r="C88" s="122">
        <v>5.151518</v>
      </c>
      <c r="D88" s="122">
        <v>97.926312</v>
      </c>
      <c r="E88" s="122"/>
      <c r="F88" s="122"/>
      <c r="G88" s="122"/>
      <c r="H88" s="122"/>
      <c r="I88" s="122">
        <v>135.49468</v>
      </c>
      <c r="J88" s="122"/>
      <c r="K88" s="122"/>
      <c r="L88" s="122"/>
      <c r="M88" s="91">
        <f>SUM(C88:L88)</f>
        <v>238.57250999999997</v>
      </c>
      <c r="N88" s="122"/>
      <c r="O88" s="89">
        <f>M88+N88</f>
        <v>238.57250999999997</v>
      </c>
      <c r="P88" s="89"/>
      <c r="Q88" s="89">
        <f>O88+P88</f>
        <v>238.57250999999997</v>
      </c>
      <c r="R88" s="89">
        <f>Q88/$C$5*100</f>
        <v>0.03403316833095577</v>
      </c>
      <c r="S88" s="25"/>
      <c r="T88" s="24"/>
      <c r="U88" s="47"/>
      <c r="V88" s="48"/>
      <c r="W88" s="48"/>
      <c r="X88" s="48"/>
      <c r="Y88" s="48"/>
      <c r="Z88" s="48"/>
      <c r="AA88" s="12"/>
      <c r="AB88" s="15"/>
    </row>
    <row r="89" spans="1:28" s="13" customFormat="1" ht="13.5" customHeight="1">
      <c r="A89" s="132"/>
      <c r="B89" s="95" t="s">
        <v>25</v>
      </c>
      <c r="C89" s="96">
        <f>C88/C86</f>
        <v>0.7255659154929578</v>
      </c>
      <c r="D89" s="96">
        <f>D88/D86</f>
        <v>0.5960213755325623</v>
      </c>
      <c r="E89" s="96"/>
      <c r="F89" s="96"/>
      <c r="G89" s="96"/>
      <c r="H89" s="96"/>
      <c r="I89" s="96">
        <f>I88/I86</f>
        <v>0.6114380866425992</v>
      </c>
      <c r="J89" s="96"/>
      <c r="K89" s="96"/>
      <c r="L89" s="96"/>
      <c r="M89" s="96">
        <f>M88/M86</f>
        <v>0.6070547328244273</v>
      </c>
      <c r="N89" s="96"/>
      <c r="O89" s="96">
        <f>O88/O86</f>
        <v>0.6070547328244273</v>
      </c>
      <c r="P89" s="96"/>
      <c r="Q89" s="96">
        <f>Q88/Q86</f>
        <v>0.6070547328244273</v>
      </c>
      <c r="R89" s="96"/>
      <c r="S89" s="25"/>
      <c r="T89" s="24"/>
      <c r="U89" s="47"/>
      <c r="V89" s="48"/>
      <c r="W89" s="48"/>
      <c r="X89" s="48"/>
      <c r="Y89" s="48"/>
      <c r="Z89" s="48"/>
      <c r="AA89" s="12"/>
      <c r="AB89" s="15"/>
    </row>
    <row r="90" spans="1:28" s="13" customFormat="1" ht="15.75" customHeight="1">
      <c r="A90" s="146" t="s">
        <v>40</v>
      </c>
      <c r="B90" s="124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89"/>
      <c r="S90" s="27"/>
      <c r="T90" s="26"/>
      <c r="U90" s="47"/>
      <c r="V90" s="48"/>
      <c r="W90" s="53"/>
      <c r="X90" s="48"/>
      <c r="Y90" s="48"/>
      <c r="Z90" s="48"/>
      <c r="AA90" s="12"/>
      <c r="AB90" s="15"/>
    </row>
    <row r="91" spans="1:28" s="70" customFormat="1" ht="15.75" customHeight="1">
      <c r="A91" s="146"/>
      <c r="B91" s="90" t="s">
        <v>22</v>
      </c>
      <c r="C91" s="125">
        <v>183.817</v>
      </c>
      <c r="D91" s="125">
        <v>0</v>
      </c>
      <c r="E91" s="125">
        <v>35144.6</v>
      </c>
      <c r="F91" s="125">
        <v>1555</v>
      </c>
      <c r="G91" s="125">
        <v>18687.1</v>
      </c>
      <c r="H91" s="125"/>
      <c r="I91" s="125">
        <v>37.7</v>
      </c>
      <c r="J91" s="125">
        <f>'[91]progr initial '!J160</f>
        <v>0</v>
      </c>
      <c r="K91" s="125">
        <f>'[91]progr initial '!K160</f>
        <v>0</v>
      </c>
      <c r="L91" s="125">
        <f>'[91]progr initial '!L160</f>
        <v>0</v>
      </c>
      <c r="M91" s="89">
        <f>SUM(C91:L91)</f>
        <v>55608.217</v>
      </c>
      <c r="N91" s="125">
        <v>-297.258</v>
      </c>
      <c r="O91" s="89">
        <f>M91+N91</f>
        <v>55310.958999999995</v>
      </c>
      <c r="P91" s="125"/>
      <c r="Q91" s="89">
        <f>O91+P91</f>
        <v>55310.958999999995</v>
      </c>
      <c r="R91" s="89">
        <f>Q91/$C$3*100</f>
        <v>7.793568972805411</v>
      </c>
      <c r="S91" s="65"/>
      <c r="T91" s="72"/>
      <c r="U91" s="68"/>
      <c r="V91" s="69"/>
      <c r="W91" s="73"/>
      <c r="X91" s="69"/>
      <c r="Y91" s="69"/>
      <c r="Z91" s="69"/>
      <c r="AA91" s="67"/>
      <c r="AB91" s="61"/>
    </row>
    <row r="92" spans="1:28" s="13" customFormat="1" ht="15.75" customHeight="1">
      <c r="A92" s="146"/>
      <c r="B92" s="95" t="s">
        <v>23</v>
      </c>
      <c r="C92" s="125">
        <v>183.846</v>
      </c>
      <c r="D92" s="125">
        <v>0</v>
      </c>
      <c r="E92" s="125">
        <v>36047.217000000004</v>
      </c>
      <c r="F92" s="125">
        <v>1687.213</v>
      </c>
      <c r="G92" s="125">
        <v>19468.227</v>
      </c>
      <c r="H92" s="125">
        <v>0</v>
      </c>
      <c r="I92" s="125">
        <v>37.7</v>
      </c>
      <c r="J92" s="125">
        <v>0</v>
      </c>
      <c r="K92" s="125">
        <f>'[91]BGC 2013_V3'!K113</f>
        <v>0</v>
      </c>
      <c r="L92" s="125">
        <f>'[91]BGC 2013_V3'!L113</f>
        <v>0</v>
      </c>
      <c r="M92" s="91">
        <f>SUM(C92:L92)</f>
        <v>57424.203</v>
      </c>
      <c r="N92" s="125">
        <v>-292.25800000000004</v>
      </c>
      <c r="O92" s="89">
        <f>M92+N92</f>
        <v>57131.945</v>
      </c>
      <c r="P92" s="125"/>
      <c r="Q92" s="89">
        <f>O92+P92</f>
        <v>57131.945</v>
      </c>
      <c r="R92" s="89">
        <f>Q92/$C$4*100</f>
        <v>8.150063480741796</v>
      </c>
      <c r="S92" s="27"/>
      <c r="T92" s="26"/>
      <c r="U92" s="47"/>
      <c r="V92" s="48"/>
      <c r="W92" s="53"/>
      <c r="X92" s="48"/>
      <c r="Y92" s="48"/>
      <c r="Z92" s="48"/>
      <c r="AA92" s="12"/>
      <c r="AB92" s="15"/>
    </row>
    <row r="93" spans="1:28" s="13" customFormat="1" ht="15.75" customHeight="1">
      <c r="A93" s="146"/>
      <c r="B93" s="90" t="s">
        <v>24</v>
      </c>
      <c r="C93" s="126">
        <v>91.713292</v>
      </c>
      <c r="D93" s="125"/>
      <c r="E93" s="125">
        <v>17462.131999999998</v>
      </c>
      <c r="F93" s="125">
        <v>821.7710000000001</v>
      </c>
      <c r="G93" s="125">
        <v>9432.26</v>
      </c>
      <c r="H93" s="125"/>
      <c r="I93" s="125">
        <v>2.279541</v>
      </c>
      <c r="J93" s="125"/>
      <c r="K93" s="125"/>
      <c r="L93" s="125"/>
      <c r="M93" s="91">
        <f>SUM(C93:L93)</f>
        <v>27810.155833</v>
      </c>
      <c r="N93" s="125">
        <v>-103.162552</v>
      </c>
      <c r="O93" s="89">
        <f>M93+N93</f>
        <v>27706.993281</v>
      </c>
      <c r="P93" s="89"/>
      <c r="Q93" s="89">
        <f>O93+P93</f>
        <v>27706.993281</v>
      </c>
      <c r="R93" s="89">
        <f>Q93/$C$5*100</f>
        <v>3.9524954751783166</v>
      </c>
      <c r="S93" s="27"/>
      <c r="T93" s="26"/>
      <c r="U93" s="47"/>
      <c r="V93" s="48"/>
      <c r="W93" s="53"/>
      <c r="X93" s="48"/>
      <c r="Y93" s="48"/>
      <c r="Z93" s="48"/>
      <c r="AA93" s="12"/>
      <c r="AB93" s="15"/>
    </row>
    <row r="94" spans="1:28" s="13" customFormat="1" ht="15.75" customHeight="1">
      <c r="A94" s="146"/>
      <c r="B94" s="95" t="s">
        <v>25</v>
      </c>
      <c r="C94" s="96">
        <f>C93/C91</f>
        <v>0.4989380307588525</v>
      </c>
      <c r="D94" s="96"/>
      <c r="E94" s="96">
        <f>E93/E91</f>
        <v>0.4968652936724276</v>
      </c>
      <c r="F94" s="96">
        <f>F93/F91</f>
        <v>0.5284700964630226</v>
      </c>
      <c r="G94" s="96">
        <f>G93/G91</f>
        <v>0.5047471250220741</v>
      </c>
      <c r="H94" s="96"/>
      <c r="I94" s="96">
        <f>I93/I91</f>
        <v>0.060465278514588855</v>
      </c>
      <c r="J94" s="96"/>
      <c r="K94" s="96"/>
      <c r="L94" s="96"/>
      <c r="M94" s="96">
        <f>M93/M91</f>
        <v>0.5001087489102555</v>
      </c>
      <c r="N94" s="96">
        <f>N93/N91</f>
        <v>0.3470471846005827</v>
      </c>
      <c r="O94" s="96">
        <f>O93/O91</f>
        <v>0.5009313485416155</v>
      </c>
      <c r="P94" s="96"/>
      <c r="Q94" s="96">
        <f>Q93/Q91</f>
        <v>0.5009313485416155</v>
      </c>
      <c r="R94" s="96"/>
      <c r="S94" s="27"/>
      <c r="T94" s="26"/>
      <c r="U94" s="47"/>
      <c r="V94" s="48"/>
      <c r="W94" s="53"/>
      <c r="X94" s="48"/>
      <c r="Y94" s="48"/>
      <c r="Z94" s="48"/>
      <c r="AA94" s="12"/>
      <c r="AB94" s="15"/>
    </row>
    <row r="95" spans="1:28" s="13" customFormat="1" ht="18.75" customHeight="1">
      <c r="A95" s="132" t="s">
        <v>41</v>
      </c>
      <c r="B95" s="121"/>
      <c r="C95" s="120"/>
      <c r="D95" s="120"/>
      <c r="E95" s="120"/>
      <c r="F95" s="120"/>
      <c r="G95" s="120"/>
      <c r="H95" s="120"/>
      <c r="I95" s="120"/>
      <c r="J95" s="120"/>
      <c r="K95" s="125"/>
      <c r="L95" s="120"/>
      <c r="M95" s="120"/>
      <c r="N95" s="120"/>
      <c r="O95" s="120"/>
      <c r="P95" s="120"/>
      <c r="Q95" s="120"/>
      <c r="R95" s="89"/>
      <c r="S95" s="25"/>
      <c r="T95" s="24"/>
      <c r="U95" s="47"/>
      <c r="V95" s="48"/>
      <c r="W95" s="48"/>
      <c r="X95" s="48"/>
      <c r="Y95" s="48"/>
      <c r="Z95" s="48"/>
      <c r="AA95" s="12"/>
      <c r="AB95" s="15"/>
    </row>
    <row r="96" spans="1:28" s="70" customFormat="1" ht="15.75" customHeight="1">
      <c r="A96" s="132"/>
      <c r="B96" s="90" t="s">
        <v>22</v>
      </c>
      <c r="C96" s="122">
        <v>6080.7</v>
      </c>
      <c r="D96" s="122">
        <v>10633.2</v>
      </c>
      <c r="E96" s="122">
        <v>106.84200000000001</v>
      </c>
      <c r="F96" s="122">
        <v>11</v>
      </c>
      <c r="G96" s="122">
        <v>24.6</v>
      </c>
      <c r="H96" s="122"/>
      <c r="I96" s="122">
        <v>8623.8</v>
      </c>
      <c r="J96" s="122">
        <v>0</v>
      </c>
      <c r="K96" s="122">
        <v>1064.2</v>
      </c>
      <c r="L96" s="122">
        <v>1189.4</v>
      </c>
      <c r="M96" s="89">
        <f>SUM(C96:L96)</f>
        <v>27733.742000000002</v>
      </c>
      <c r="N96" s="122">
        <v>-9695.6</v>
      </c>
      <c r="O96" s="89">
        <f>M96+N96</f>
        <v>18038.142</v>
      </c>
      <c r="P96" s="122">
        <v>-8.6</v>
      </c>
      <c r="Q96" s="89">
        <f>O96+P96</f>
        <v>18029.542</v>
      </c>
      <c r="R96" s="89">
        <f>Q96/$C$3*100</f>
        <v>2.54044554036917</v>
      </c>
      <c r="S96" s="64"/>
      <c r="T96" s="66"/>
      <c r="U96" s="68"/>
      <c r="V96" s="69"/>
      <c r="W96" s="69"/>
      <c r="X96" s="69"/>
      <c r="Y96" s="69"/>
      <c r="Z96" s="69"/>
      <c r="AA96" s="67"/>
      <c r="AB96" s="61"/>
    </row>
    <row r="97" spans="1:28" s="13" customFormat="1" ht="15.75" customHeight="1">
      <c r="A97" s="132"/>
      <c r="B97" s="95" t="s">
        <v>23</v>
      </c>
      <c r="C97" s="122">
        <v>7112.31</v>
      </c>
      <c r="D97" s="122">
        <v>10633.2</v>
      </c>
      <c r="E97" s="122">
        <v>106.847</v>
      </c>
      <c r="F97" s="122">
        <v>11</v>
      </c>
      <c r="G97" s="122">
        <v>27.883</v>
      </c>
      <c r="H97" s="122">
        <v>0</v>
      </c>
      <c r="I97" s="122">
        <v>9115.8</v>
      </c>
      <c r="J97" s="122">
        <v>0</v>
      </c>
      <c r="K97" s="122">
        <v>1064.2</v>
      </c>
      <c r="L97" s="122">
        <v>1189.6</v>
      </c>
      <c r="M97" s="89">
        <f>SUM(C97:L97)</f>
        <v>29260.840000000004</v>
      </c>
      <c r="N97" s="91">
        <v>-9695.64</v>
      </c>
      <c r="O97" s="89">
        <f>M97+N97</f>
        <v>19565.200000000004</v>
      </c>
      <c r="P97" s="122">
        <v>-31.185</v>
      </c>
      <c r="Q97" s="89">
        <f>O97+P97</f>
        <v>19534.015000000003</v>
      </c>
      <c r="R97" s="89">
        <f>Q97/$C$4*100</f>
        <v>2.7865927246790307</v>
      </c>
      <c r="S97" s="25"/>
      <c r="T97" s="24"/>
      <c r="U97" s="47"/>
      <c r="V97" s="48"/>
      <c r="W97" s="48"/>
      <c r="X97" s="48"/>
      <c r="Y97" s="48"/>
      <c r="Z97" s="48"/>
      <c r="AA97" s="12"/>
      <c r="AB97" s="15"/>
    </row>
    <row r="98" spans="1:28" s="13" customFormat="1" ht="15.75" customHeight="1">
      <c r="A98" s="132"/>
      <c r="B98" s="90" t="s">
        <v>24</v>
      </c>
      <c r="C98" s="122">
        <v>3456.099293</v>
      </c>
      <c r="D98" s="122">
        <v>5312.000259</v>
      </c>
      <c r="E98" s="122">
        <v>43.046267</v>
      </c>
      <c r="F98" s="122">
        <v>2.4774</v>
      </c>
      <c r="G98" s="122">
        <v>13.453576</v>
      </c>
      <c r="H98" s="122"/>
      <c r="I98" s="122">
        <v>4394.416682</v>
      </c>
      <c r="J98" s="122"/>
      <c r="K98" s="122">
        <v>438.737907</v>
      </c>
      <c r="L98" s="122">
        <v>605.55593</v>
      </c>
      <c r="M98" s="91">
        <f>SUM(C98:L98)</f>
        <v>14265.787314000001</v>
      </c>
      <c r="N98" s="122">
        <v>-5233.73418385</v>
      </c>
      <c r="O98" s="89">
        <f>M98+N98</f>
        <v>9032.053130150001</v>
      </c>
      <c r="P98" s="89"/>
      <c r="Q98" s="89">
        <f>O98+P98</f>
        <v>9032.053130150001</v>
      </c>
      <c r="R98" s="89">
        <f>Q98/$C$5*100</f>
        <v>1.2884526576533526</v>
      </c>
      <c r="S98" s="25"/>
      <c r="T98" s="24"/>
      <c r="U98" s="47"/>
      <c r="V98" s="48"/>
      <c r="W98" s="48"/>
      <c r="X98" s="48"/>
      <c r="Y98" s="48"/>
      <c r="Z98" s="48"/>
      <c r="AA98" s="12"/>
      <c r="AB98" s="15"/>
    </row>
    <row r="99" spans="1:28" s="13" customFormat="1" ht="15.75" customHeight="1">
      <c r="A99" s="132"/>
      <c r="B99" s="95" t="s">
        <v>25</v>
      </c>
      <c r="C99" s="96">
        <f>C98/C96</f>
        <v>0.5683719461575149</v>
      </c>
      <c r="D99" s="96">
        <f>D98/D96</f>
        <v>0.49956741705225144</v>
      </c>
      <c r="E99" s="96">
        <f>E98/E96</f>
        <v>0.4028964920162482</v>
      </c>
      <c r="F99" s="96">
        <f>F98/F96</f>
        <v>0.2252181818181818</v>
      </c>
      <c r="G99" s="96">
        <f>G98/G96</f>
        <v>0.5468933333333333</v>
      </c>
      <c r="H99" s="96"/>
      <c r="I99" s="96">
        <f>I98/I96</f>
        <v>0.5095684828034046</v>
      </c>
      <c r="J99" s="96"/>
      <c r="K99" s="96">
        <f aca="true" t="shared" si="16" ref="K99:Q99">K98/K96</f>
        <v>0.4122701625634279</v>
      </c>
      <c r="L99" s="96">
        <f t="shared" si="16"/>
        <v>0.509127232217925</v>
      </c>
      <c r="M99" s="96">
        <f t="shared" si="16"/>
        <v>0.5143837897532905</v>
      </c>
      <c r="N99" s="96">
        <f t="shared" si="16"/>
        <v>0.5398050851778126</v>
      </c>
      <c r="O99" s="96">
        <f t="shared" si="16"/>
        <v>0.500719704399156</v>
      </c>
      <c r="P99" s="96"/>
      <c r="Q99" s="96">
        <f t="shared" si="16"/>
        <v>0.5009585451560555</v>
      </c>
      <c r="R99" s="96"/>
      <c r="S99" s="25"/>
      <c r="T99" s="24"/>
      <c r="U99" s="47"/>
      <c r="V99" s="48"/>
      <c r="W99" s="48"/>
      <c r="X99" s="48"/>
      <c r="Y99" s="48"/>
      <c r="Z99" s="48"/>
      <c r="AA99" s="12"/>
      <c r="AB99" s="15"/>
    </row>
    <row r="100" spans="1:28" s="13" customFormat="1" ht="15.75" customHeight="1">
      <c r="A100" s="104" t="s">
        <v>42</v>
      </c>
      <c r="B100" s="97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9"/>
      <c r="S100" s="12"/>
      <c r="T100" s="11"/>
      <c r="U100" s="47"/>
      <c r="V100" s="48"/>
      <c r="W100" s="47"/>
      <c r="X100" s="48"/>
      <c r="Y100" s="48"/>
      <c r="Z100" s="48"/>
      <c r="AA100" s="12"/>
      <c r="AB100" s="15"/>
    </row>
    <row r="101" spans="1:28" s="70" customFormat="1" ht="15" customHeight="1">
      <c r="A101" s="104"/>
      <c r="B101" s="90" t="s">
        <v>22</v>
      </c>
      <c r="C101" s="89">
        <v>0</v>
      </c>
      <c r="D101" s="89">
        <v>6662.3</v>
      </c>
      <c r="E101" s="89">
        <v>19755.9</v>
      </c>
      <c r="F101" s="89">
        <v>144.3</v>
      </c>
      <c r="G101" s="89">
        <v>2461.8</v>
      </c>
      <c r="H101" s="89"/>
      <c r="I101" s="89">
        <v>6237.253999999999</v>
      </c>
      <c r="J101" s="89">
        <v>0</v>
      </c>
      <c r="K101" s="89">
        <v>0</v>
      </c>
      <c r="L101" s="89">
        <v>6162.9</v>
      </c>
      <c r="M101" s="89">
        <f>SUM(C101:L101)</f>
        <v>41424.454</v>
      </c>
      <c r="N101" s="89">
        <f>-M101</f>
        <v>-41424.454</v>
      </c>
      <c r="O101" s="89">
        <f>M101+N101</f>
        <v>0</v>
      </c>
      <c r="P101" s="89"/>
      <c r="Q101" s="89">
        <f>O101+P101</f>
        <v>0</v>
      </c>
      <c r="R101" s="89"/>
      <c r="S101" s="67"/>
      <c r="T101" s="71"/>
      <c r="U101" s="68"/>
      <c r="V101" s="69"/>
      <c r="W101" s="68"/>
      <c r="X101" s="69"/>
      <c r="Y101" s="69"/>
      <c r="Z101" s="69"/>
      <c r="AA101" s="67"/>
      <c r="AB101" s="61"/>
    </row>
    <row r="102" spans="1:28" s="13" customFormat="1" ht="15" customHeight="1">
      <c r="A102" s="104"/>
      <c r="B102" s="95" t="s">
        <v>23</v>
      </c>
      <c r="C102" s="89"/>
      <c r="D102" s="89">
        <v>7037.6</v>
      </c>
      <c r="E102" s="89">
        <v>18826.392</v>
      </c>
      <c r="F102" s="89">
        <v>0</v>
      </c>
      <c r="G102" s="89">
        <v>1641.338</v>
      </c>
      <c r="H102" s="89">
        <v>0</v>
      </c>
      <c r="I102" s="89">
        <v>6439.3</v>
      </c>
      <c r="J102" s="89">
        <v>0</v>
      </c>
      <c r="K102" s="89">
        <v>0</v>
      </c>
      <c r="L102" s="89">
        <v>5780.456</v>
      </c>
      <c r="M102" s="91">
        <f>SUM(C102:L102)</f>
        <v>39725.085999999996</v>
      </c>
      <c r="N102" s="89">
        <f>-M102</f>
        <v>-39725.085999999996</v>
      </c>
      <c r="O102" s="89">
        <f>M102+N102</f>
        <v>0</v>
      </c>
      <c r="P102" s="89"/>
      <c r="Q102" s="89">
        <f>O102+P102</f>
        <v>0</v>
      </c>
      <c r="R102" s="89"/>
      <c r="S102" s="12"/>
      <c r="T102" s="11"/>
      <c r="U102" s="47"/>
      <c r="V102" s="48"/>
      <c r="W102" s="47"/>
      <c r="X102" s="48"/>
      <c r="Y102" s="48"/>
      <c r="Z102" s="48"/>
      <c r="AA102" s="12"/>
      <c r="AB102" s="15"/>
    </row>
    <row r="103" spans="1:28" s="13" customFormat="1" ht="15" customHeight="1">
      <c r="A103" s="104"/>
      <c r="B103" s="90" t="s">
        <v>24</v>
      </c>
      <c r="C103" s="89">
        <v>0</v>
      </c>
      <c r="D103" s="89">
        <v>2267.1743059999994</v>
      </c>
      <c r="E103" s="89">
        <v>9998.351</v>
      </c>
      <c r="F103" s="89">
        <v>0</v>
      </c>
      <c r="G103" s="89">
        <v>751.913</v>
      </c>
      <c r="H103" s="89"/>
      <c r="I103" s="89">
        <v>3417.066637</v>
      </c>
      <c r="J103" s="89">
        <v>24.224744000000005</v>
      </c>
      <c r="K103" s="89"/>
      <c r="L103" s="89">
        <v>631.9107399999999</v>
      </c>
      <c r="M103" s="91">
        <f>SUM(C103:L103)</f>
        <v>17090.640427</v>
      </c>
      <c r="N103" s="89">
        <f>-M103</f>
        <v>-17090.640427</v>
      </c>
      <c r="O103" s="89">
        <f>M103+N103</f>
        <v>0</v>
      </c>
      <c r="P103" s="89"/>
      <c r="Q103" s="89">
        <f>O103+P103</f>
        <v>0</v>
      </c>
      <c r="R103" s="89"/>
      <c r="S103" s="12"/>
      <c r="T103" s="11"/>
      <c r="U103" s="47"/>
      <c r="V103" s="48"/>
      <c r="W103" s="47"/>
      <c r="X103" s="48"/>
      <c r="Y103" s="48"/>
      <c r="Z103" s="48"/>
      <c r="AA103" s="12"/>
      <c r="AB103" s="15"/>
    </row>
    <row r="104" spans="1:28" s="13" customFormat="1" ht="15" customHeight="1">
      <c r="A104" s="104"/>
      <c r="B104" s="95" t="s">
        <v>25</v>
      </c>
      <c r="C104" s="96"/>
      <c r="D104" s="96">
        <f>D103/D101</f>
        <v>0.3402990417723608</v>
      </c>
      <c r="E104" s="96">
        <f>E103/E101</f>
        <v>0.5060944325492638</v>
      </c>
      <c r="F104" s="96">
        <f>F103/F101</f>
        <v>0</v>
      </c>
      <c r="G104" s="96">
        <f>G103/G101</f>
        <v>0.30543220407831667</v>
      </c>
      <c r="H104" s="96"/>
      <c r="I104" s="96">
        <f>I103/I101</f>
        <v>0.5478479210562854</v>
      </c>
      <c r="J104" s="96"/>
      <c r="K104" s="96"/>
      <c r="L104" s="96">
        <f>L103/L101</f>
        <v>0.10253464115919453</v>
      </c>
      <c r="M104" s="96">
        <f>M103/M101</f>
        <v>0.4125737040975845</v>
      </c>
      <c r="N104" s="96">
        <f>N103/N101</f>
        <v>0.4125737040975845</v>
      </c>
      <c r="O104" s="96"/>
      <c r="P104" s="96"/>
      <c r="Q104" s="96"/>
      <c r="R104" s="96"/>
      <c r="S104" s="12"/>
      <c r="T104" s="11"/>
      <c r="U104" s="47"/>
      <c r="V104" s="48"/>
      <c r="W104" s="47"/>
      <c r="X104" s="48"/>
      <c r="Y104" s="48"/>
      <c r="Z104" s="48"/>
      <c r="AA104" s="12"/>
      <c r="AB104" s="15"/>
    </row>
    <row r="105" spans="1:28" s="13" customFormat="1" ht="15.75" customHeight="1">
      <c r="A105" s="104" t="s">
        <v>43</v>
      </c>
      <c r="B105" s="97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12"/>
      <c r="T105" s="11"/>
      <c r="U105" s="47"/>
      <c r="V105" s="48"/>
      <c r="W105" s="47"/>
      <c r="X105" s="48"/>
      <c r="Y105" s="48"/>
      <c r="Z105" s="48"/>
      <c r="AA105" s="12"/>
      <c r="AB105" s="15"/>
    </row>
    <row r="106" spans="1:28" s="70" customFormat="1" ht="15.75" customHeight="1">
      <c r="A106" s="104"/>
      <c r="B106" s="90" t="s">
        <v>22</v>
      </c>
      <c r="C106" s="89">
        <v>286.613</v>
      </c>
      <c r="D106" s="89">
        <v>268.7</v>
      </c>
      <c r="E106" s="89"/>
      <c r="F106" s="89"/>
      <c r="G106" s="89"/>
      <c r="H106" s="89"/>
      <c r="I106" s="89">
        <v>298.5</v>
      </c>
      <c r="J106" s="89">
        <v>0</v>
      </c>
      <c r="K106" s="89">
        <f>'[91]progr initial '!K176</f>
        <v>0</v>
      </c>
      <c r="L106" s="89">
        <f>'[91]progr initial '!L176</f>
        <v>0</v>
      </c>
      <c r="M106" s="89">
        <f>SUM(C106:L106)</f>
        <v>853.813</v>
      </c>
      <c r="N106" s="89"/>
      <c r="O106" s="89">
        <f>M106+N106</f>
        <v>853.813</v>
      </c>
      <c r="P106" s="89"/>
      <c r="Q106" s="89">
        <f>O106+P106</f>
        <v>853.813</v>
      </c>
      <c r="R106" s="89">
        <f>Q106/$C$3*100</f>
        <v>0.12030618571227279</v>
      </c>
      <c r="S106" s="67"/>
      <c r="T106" s="71"/>
      <c r="U106" s="68"/>
      <c r="V106" s="69"/>
      <c r="W106" s="68"/>
      <c r="X106" s="69"/>
      <c r="Y106" s="69"/>
      <c r="Z106" s="69"/>
      <c r="AA106" s="67"/>
      <c r="AB106" s="61"/>
    </row>
    <row r="107" spans="1:28" s="13" customFormat="1" ht="15.75" customHeight="1">
      <c r="A107" s="104"/>
      <c r="B107" s="95" t="s">
        <v>23</v>
      </c>
      <c r="C107" s="89">
        <v>348.898</v>
      </c>
      <c r="D107" s="89">
        <v>224.1</v>
      </c>
      <c r="E107" s="89">
        <v>0</v>
      </c>
      <c r="F107" s="89">
        <v>0</v>
      </c>
      <c r="G107" s="89">
        <v>0</v>
      </c>
      <c r="H107" s="89">
        <v>0</v>
      </c>
      <c r="I107" s="89">
        <v>298.5</v>
      </c>
      <c r="J107" s="89">
        <v>0</v>
      </c>
      <c r="K107" s="89">
        <f>'[91]BGC 2013_V3'!K123</f>
        <v>0</v>
      </c>
      <c r="L107" s="89">
        <f>'[91]BGC 2013_V3'!L123</f>
        <v>0</v>
      </c>
      <c r="M107" s="91">
        <f>SUM(C107:L107)</f>
        <v>871.498</v>
      </c>
      <c r="N107" s="89"/>
      <c r="O107" s="89">
        <f>M107+N107</f>
        <v>871.498</v>
      </c>
      <c r="P107" s="89"/>
      <c r="Q107" s="89">
        <f>O107+P107</f>
        <v>871.498</v>
      </c>
      <c r="R107" s="89">
        <f>Q107/$C$4*100</f>
        <v>0.12432211126961484</v>
      </c>
      <c r="S107" s="12"/>
      <c r="T107" s="11"/>
      <c r="U107" s="47"/>
      <c r="V107" s="48"/>
      <c r="W107" s="47"/>
      <c r="X107" s="48"/>
      <c r="Y107" s="48"/>
      <c r="Z107" s="48"/>
      <c r="AA107" s="12"/>
      <c r="AB107" s="15"/>
    </row>
    <row r="108" spans="1:28" s="13" customFormat="1" ht="15.75" customHeight="1">
      <c r="A108" s="104"/>
      <c r="B108" s="90" t="s">
        <v>24</v>
      </c>
      <c r="C108" s="89">
        <v>196.548534</v>
      </c>
      <c r="D108" s="89">
        <v>93.285697</v>
      </c>
      <c r="E108" s="89"/>
      <c r="F108" s="89"/>
      <c r="G108" s="89"/>
      <c r="H108" s="89"/>
      <c r="I108" s="89">
        <v>158.65367999999998</v>
      </c>
      <c r="J108" s="89">
        <v>0</v>
      </c>
      <c r="K108" s="89"/>
      <c r="L108" s="89"/>
      <c r="M108" s="91">
        <f>SUM(C108:L108)</f>
        <v>448.48791099999994</v>
      </c>
      <c r="N108" s="89"/>
      <c r="O108" s="89">
        <f>M108+N108</f>
        <v>448.48791099999994</v>
      </c>
      <c r="P108" s="89"/>
      <c r="Q108" s="89">
        <f>O108+P108</f>
        <v>448.48791099999994</v>
      </c>
      <c r="R108" s="89">
        <f>Q108/$C$5*100</f>
        <v>0.06397830399429386</v>
      </c>
      <c r="S108" s="12"/>
      <c r="T108" s="11"/>
      <c r="U108" s="47"/>
      <c r="V108" s="48"/>
      <c r="W108" s="47"/>
      <c r="X108" s="48"/>
      <c r="Y108" s="48"/>
      <c r="Z108" s="48"/>
      <c r="AA108" s="12"/>
      <c r="AB108" s="15"/>
    </row>
    <row r="109" spans="1:28" s="13" customFormat="1" ht="15.75" customHeight="1">
      <c r="A109" s="104"/>
      <c r="B109" s="95" t="s">
        <v>25</v>
      </c>
      <c r="C109" s="96">
        <f>C108/C106</f>
        <v>0.6857628021059756</v>
      </c>
      <c r="D109" s="96">
        <f>D108/D106</f>
        <v>0.3471741607740975</v>
      </c>
      <c r="E109" s="96"/>
      <c r="F109" s="96"/>
      <c r="G109" s="96"/>
      <c r="H109" s="96"/>
      <c r="I109" s="96">
        <f>I108/I106</f>
        <v>0.5315031155778894</v>
      </c>
      <c r="J109" s="96"/>
      <c r="K109" s="96"/>
      <c r="L109" s="96"/>
      <c r="M109" s="96">
        <f>M108/M106</f>
        <v>0.5252765078535931</v>
      </c>
      <c r="N109" s="96"/>
      <c r="O109" s="96">
        <f>O108/O106</f>
        <v>0.5252765078535931</v>
      </c>
      <c r="P109" s="96"/>
      <c r="Q109" s="96">
        <f>Q108/Q106</f>
        <v>0.5252765078535931</v>
      </c>
      <c r="R109" s="96"/>
      <c r="S109" s="12"/>
      <c r="T109" s="11"/>
      <c r="U109" s="47"/>
      <c r="V109" s="48"/>
      <c r="W109" s="47"/>
      <c r="X109" s="48"/>
      <c r="Y109" s="48"/>
      <c r="Z109" s="48"/>
      <c r="AA109" s="12"/>
      <c r="AB109" s="15"/>
    </row>
    <row r="110" spans="1:28" s="13" customFormat="1" ht="15.75" customHeight="1">
      <c r="A110" s="104" t="s">
        <v>44</v>
      </c>
      <c r="B110" s="97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12"/>
      <c r="T110" s="11"/>
      <c r="U110" s="47"/>
      <c r="V110" s="48"/>
      <c r="W110" s="47"/>
      <c r="X110" s="48"/>
      <c r="Y110" s="48"/>
      <c r="Z110" s="48"/>
      <c r="AA110" s="12"/>
      <c r="AB110" s="15"/>
    </row>
    <row r="111" spans="1:28" s="70" customFormat="1" ht="13.5" customHeight="1">
      <c r="A111" s="104"/>
      <c r="B111" s="90" t="s">
        <v>22</v>
      </c>
      <c r="C111" s="89"/>
      <c r="D111" s="89">
        <v>31</v>
      </c>
      <c r="E111" s="89"/>
      <c r="F111" s="89"/>
      <c r="G111" s="89"/>
      <c r="H111" s="89"/>
      <c r="I111" s="89"/>
      <c r="J111" s="89">
        <v>2.3</v>
      </c>
      <c r="K111" s="89">
        <v>0</v>
      </c>
      <c r="L111" s="89">
        <f>'[91]progr initial '!L192</f>
        <v>0</v>
      </c>
      <c r="M111" s="89">
        <f>SUM(C111:L111)</f>
        <v>33.3</v>
      </c>
      <c r="N111" s="89">
        <v>-31</v>
      </c>
      <c r="O111" s="89">
        <f>M111+N111</f>
        <v>2.299999999999997</v>
      </c>
      <c r="P111" s="89"/>
      <c r="Q111" s="89">
        <f>O111+P111</f>
        <v>2.299999999999997</v>
      </c>
      <c r="R111" s="89">
        <f>Q111/$C$3*100</f>
        <v>0.00032408059743553575</v>
      </c>
      <c r="S111" s="67"/>
      <c r="T111" s="71"/>
      <c r="U111" s="68"/>
      <c r="V111" s="69"/>
      <c r="W111" s="68"/>
      <c r="X111" s="69"/>
      <c r="Y111" s="69"/>
      <c r="Z111" s="69"/>
      <c r="AA111" s="67"/>
      <c r="AB111" s="61"/>
    </row>
    <row r="112" spans="1:28" s="13" customFormat="1" ht="13.5" customHeight="1">
      <c r="A112" s="104"/>
      <c r="B112" s="95" t="s">
        <v>23</v>
      </c>
      <c r="C112" s="89">
        <v>0</v>
      </c>
      <c r="D112" s="89">
        <v>31</v>
      </c>
      <c r="E112" s="89">
        <v>0</v>
      </c>
      <c r="F112" s="89">
        <v>0</v>
      </c>
      <c r="G112" s="89">
        <v>0</v>
      </c>
      <c r="H112" s="89">
        <v>0</v>
      </c>
      <c r="I112" s="89">
        <v>0</v>
      </c>
      <c r="J112" s="89">
        <v>2.3</v>
      </c>
      <c r="K112" s="89">
        <v>0</v>
      </c>
      <c r="L112" s="89">
        <f>'[91]BGC 2013_V3'!L133</f>
        <v>0</v>
      </c>
      <c r="M112" s="91">
        <f>SUM(C112:L112)</f>
        <v>33.3</v>
      </c>
      <c r="N112" s="89">
        <v>-31.04</v>
      </c>
      <c r="O112" s="89">
        <f>M112+N112</f>
        <v>2.259999999999998</v>
      </c>
      <c r="P112" s="89"/>
      <c r="Q112" s="89">
        <f>O112+P112</f>
        <v>2.259999999999998</v>
      </c>
      <c r="R112" s="89">
        <f>Q112/$C$4*100</f>
        <v>0.0003223965763195432</v>
      </c>
      <c r="S112" s="12"/>
      <c r="T112" s="11"/>
      <c r="U112" s="47"/>
      <c r="V112" s="48"/>
      <c r="W112" s="47"/>
      <c r="X112" s="48"/>
      <c r="Y112" s="48"/>
      <c r="Z112" s="48"/>
      <c r="AA112" s="12"/>
      <c r="AB112" s="15"/>
    </row>
    <row r="113" spans="1:28" s="13" customFormat="1" ht="13.5" customHeight="1">
      <c r="A113" s="104"/>
      <c r="B113" s="90" t="s">
        <v>24</v>
      </c>
      <c r="C113" s="89"/>
      <c r="D113" s="89">
        <v>3.249023999999999</v>
      </c>
      <c r="E113" s="89"/>
      <c r="F113" s="89"/>
      <c r="G113" s="89">
        <v>0</v>
      </c>
      <c r="H113" s="89"/>
      <c r="I113" s="89"/>
      <c r="J113" s="89"/>
      <c r="K113" s="89"/>
      <c r="L113" s="89">
        <v>0</v>
      </c>
      <c r="M113" s="91">
        <f>SUM(C113:L113)</f>
        <v>3.249023999999999</v>
      </c>
      <c r="N113" s="89"/>
      <c r="O113" s="89">
        <f>M113+N113</f>
        <v>3.249023999999999</v>
      </c>
      <c r="P113" s="89"/>
      <c r="Q113" s="89">
        <f>O113+P113</f>
        <v>3.249023999999999</v>
      </c>
      <c r="R113" s="89">
        <f>Q113/$C$5*100</f>
        <v>0.00046348416547788856</v>
      </c>
      <c r="S113" s="12"/>
      <c r="T113" s="11"/>
      <c r="U113" s="47"/>
      <c r="V113" s="48"/>
      <c r="W113" s="47"/>
      <c r="X113" s="48"/>
      <c r="Y113" s="48"/>
      <c r="Z113" s="48"/>
      <c r="AA113" s="12"/>
      <c r="AB113" s="15"/>
    </row>
    <row r="114" spans="1:28" s="13" customFormat="1" ht="13.5" customHeight="1">
      <c r="A114" s="104"/>
      <c r="B114" s="95" t="s">
        <v>25</v>
      </c>
      <c r="C114" s="96"/>
      <c r="D114" s="96">
        <f>D113/D111</f>
        <v>0.10480722580645158</v>
      </c>
      <c r="E114" s="96"/>
      <c r="F114" s="96"/>
      <c r="G114" s="96"/>
      <c r="H114" s="96"/>
      <c r="I114" s="96"/>
      <c r="J114" s="96">
        <f>J113/J111</f>
        <v>0</v>
      </c>
      <c r="K114" s="96"/>
      <c r="L114" s="96"/>
      <c r="M114" s="96">
        <f>M113/M111</f>
        <v>0.09756828828828827</v>
      </c>
      <c r="N114" s="96">
        <f>N113/N111</f>
        <v>0</v>
      </c>
      <c r="O114" s="96">
        <f>O113/O111</f>
        <v>1.412619130434784</v>
      </c>
      <c r="P114" s="96"/>
      <c r="Q114" s="96">
        <f>Q113/Q111</f>
        <v>1.412619130434784</v>
      </c>
      <c r="R114" s="96"/>
      <c r="S114" s="12"/>
      <c r="T114" s="11"/>
      <c r="U114" s="47"/>
      <c r="V114" s="48"/>
      <c r="W114" s="47"/>
      <c r="X114" s="48"/>
      <c r="Y114" s="48"/>
      <c r="Z114" s="48"/>
      <c r="AA114" s="12"/>
      <c r="AB114" s="15"/>
    </row>
    <row r="115" spans="1:28" s="13" customFormat="1" ht="33" customHeight="1" hidden="1">
      <c r="A115" s="108" t="s">
        <v>45</v>
      </c>
      <c r="B115" s="99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89"/>
      <c r="S115" s="15"/>
      <c r="T115" s="14"/>
      <c r="U115" s="47"/>
      <c r="V115" s="48"/>
      <c r="W115" s="49"/>
      <c r="X115" s="48"/>
      <c r="Y115" s="48"/>
      <c r="Z115" s="48"/>
      <c r="AA115" s="12"/>
      <c r="AB115" s="15"/>
    </row>
    <row r="116" spans="1:28" s="13" customFormat="1" ht="15" customHeight="1" hidden="1">
      <c r="A116" s="108"/>
      <c r="B116" s="95" t="s">
        <v>74</v>
      </c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89"/>
      <c r="S116" s="15"/>
      <c r="T116" s="14"/>
      <c r="U116" s="47"/>
      <c r="V116" s="48"/>
      <c r="W116" s="49"/>
      <c r="X116" s="48"/>
      <c r="Y116" s="48"/>
      <c r="Z116" s="48"/>
      <c r="AA116" s="12"/>
      <c r="AB116" s="15"/>
    </row>
    <row r="117" spans="1:28" s="13" customFormat="1" ht="15" customHeight="1" hidden="1">
      <c r="A117" s="108"/>
      <c r="B117" s="95" t="s">
        <v>75</v>
      </c>
      <c r="C117" s="100" t="e">
        <f>'[90]ian2009 toate'!B35</f>
        <v>#REF!</v>
      </c>
      <c r="D117" s="100" t="e">
        <f>'[90]ian2009 toate'!C35</f>
        <v>#REF!</v>
      </c>
      <c r="E117" s="100" t="e">
        <f>'[90]ian2009 toate'!D35</f>
        <v>#REF!</v>
      </c>
      <c r="F117" s="100" t="e">
        <f>'[90]ian2009 toate'!E35</f>
        <v>#REF!</v>
      </c>
      <c r="G117" s="100" t="e">
        <f>'[90]ian2009 toate'!F35</f>
        <v>#REF!</v>
      </c>
      <c r="H117" s="100"/>
      <c r="I117" s="100" t="e">
        <f>'[90]ian2009 toate'!J35</f>
        <v>#REF!</v>
      </c>
      <c r="J117" s="100" t="e">
        <f>'[90]ian2009 toate'!K35</f>
        <v>#REF!</v>
      </c>
      <c r="K117" s="100" t="e">
        <f>'[90]ian2009 toate'!L35</f>
        <v>#REF!</v>
      </c>
      <c r="L117" s="100"/>
      <c r="M117" s="100" t="e">
        <f>'[90]ian2009 toate'!P35</f>
        <v>#REF!</v>
      </c>
      <c r="N117" s="100" t="e">
        <f>'[90]ian2009 toate'!Q35</f>
        <v>#REF!</v>
      </c>
      <c r="O117" s="100" t="e">
        <f>'[90]ian2009 toate'!R35</f>
        <v>#REF!</v>
      </c>
      <c r="P117" s="100" t="e">
        <f>'[90]ian2009 toate'!S35</f>
        <v>#REF!</v>
      </c>
      <c r="Q117" s="100" t="e">
        <f>'[90]ian2009 toate'!T35</f>
        <v>#REF!</v>
      </c>
      <c r="R117" s="89"/>
      <c r="S117" s="15"/>
      <c r="T117" s="14"/>
      <c r="U117" s="47"/>
      <c r="V117" s="48"/>
      <c r="W117" s="49"/>
      <c r="X117" s="48"/>
      <c r="Y117" s="48"/>
      <c r="Z117" s="48"/>
      <c r="AA117" s="12"/>
      <c r="AB117" s="15"/>
    </row>
    <row r="118" spans="1:28" s="13" customFormat="1" ht="15" customHeight="1" hidden="1">
      <c r="A118" s="108"/>
      <c r="B118" s="95" t="s">
        <v>76</v>
      </c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89"/>
      <c r="S118" s="15"/>
      <c r="T118" s="14"/>
      <c r="U118" s="47"/>
      <c r="V118" s="48"/>
      <c r="W118" s="49"/>
      <c r="X118" s="48"/>
      <c r="Y118" s="48"/>
      <c r="Z118" s="48"/>
      <c r="AA118" s="12"/>
      <c r="AB118" s="15"/>
    </row>
    <row r="119" spans="1:28" s="13" customFormat="1" ht="30">
      <c r="A119" s="108" t="s">
        <v>45</v>
      </c>
      <c r="B119" s="95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89"/>
      <c r="S119" s="15"/>
      <c r="T119" s="14"/>
      <c r="U119" s="47"/>
      <c r="V119" s="48"/>
      <c r="W119" s="49"/>
      <c r="X119" s="48"/>
      <c r="Y119" s="48"/>
      <c r="Z119" s="48"/>
      <c r="AA119" s="12"/>
      <c r="AB119" s="15"/>
    </row>
    <row r="120" spans="1:28" s="13" customFormat="1" ht="15" customHeight="1">
      <c r="A120" s="88"/>
      <c r="B120" s="90" t="s">
        <v>22</v>
      </c>
      <c r="C120" s="94">
        <v>11394</v>
      </c>
      <c r="D120" s="94">
        <v>5557.7</v>
      </c>
      <c r="E120" s="94">
        <v>37.4</v>
      </c>
      <c r="F120" s="94">
        <v>110.2</v>
      </c>
      <c r="G120" s="94">
        <v>173.7</v>
      </c>
      <c r="H120" s="94"/>
      <c r="I120" s="94">
        <v>921.9</v>
      </c>
      <c r="J120" s="94">
        <v>577.2</v>
      </c>
      <c r="K120" s="94">
        <f>'[91]progr initial '!K200</f>
        <v>0</v>
      </c>
      <c r="L120" s="94">
        <f>'[91]progr initial '!L200</f>
        <v>0</v>
      </c>
      <c r="M120" s="91">
        <f>SUM(C120:L120)</f>
        <v>18772.100000000006</v>
      </c>
      <c r="N120" s="94"/>
      <c r="O120" s="89">
        <f>M120+N120</f>
        <v>18772.100000000006</v>
      </c>
      <c r="P120" s="94"/>
      <c r="Q120" s="89">
        <f>O120+P120</f>
        <v>18772.100000000006</v>
      </c>
      <c r="R120" s="89">
        <f>Q120/$C$3*100</f>
        <v>2.6450753839650565</v>
      </c>
      <c r="S120" s="15"/>
      <c r="T120" s="14"/>
      <c r="U120" s="47"/>
      <c r="V120" s="48"/>
      <c r="W120" s="49"/>
      <c r="X120" s="48"/>
      <c r="Y120" s="48"/>
      <c r="Z120" s="48"/>
      <c r="AA120" s="12"/>
      <c r="AB120" s="15"/>
    </row>
    <row r="121" spans="1:28" s="13" customFormat="1" ht="15" customHeight="1">
      <c r="A121" s="88"/>
      <c r="B121" s="95" t="s">
        <v>23</v>
      </c>
      <c r="C121" s="94">
        <v>13296.251</v>
      </c>
      <c r="D121" s="94">
        <v>5553.19</v>
      </c>
      <c r="E121" s="94">
        <v>24.241000000000003</v>
      </c>
      <c r="F121" s="94">
        <v>110.2</v>
      </c>
      <c r="G121" s="94">
        <v>192.114</v>
      </c>
      <c r="H121" s="94">
        <v>0</v>
      </c>
      <c r="I121" s="94">
        <v>921.9</v>
      </c>
      <c r="J121" s="94">
        <v>658.649000000002</v>
      </c>
      <c r="K121" s="94">
        <v>0</v>
      </c>
      <c r="L121" s="94">
        <v>0</v>
      </c>
      <c r="M121" s="91">
        <f>SUM(C121:L121)</f>
        <v>20756.545000000006</v>
      </c>
      <c r="N121" s="94"/>
      <c r="O121" s="89">
        <f>M121+N121</f>
        <v>20756.545000000006</v>
      </c>
      <c r="P121" s="94"/>
      <c r="Q121" s="89">
        <f>O121+P121</f>
        <v>20756.545000000006</v>
      </c>
      <c r="R121" s="89">
        <f>Q121/$C$4*100</f>
        <v>2.960990727532098</v>
      </c>
      <c r="S121" s="15"/>
      <c r="T121" s="14"/>
      <c r="U121" s="47"/>
      <c r="V121" s="48"/>
      <c r="W121" s="49"/>
      <c r="X121" s="48"/>
      <c r="Y121" s="48"/>
      <c r="Z121" s="48"/>
      <c r="AA121" s="12"/>
      <c r="AB121" s="15"/>
    </row>
    <row r="122" spans="1:28" s="13" customFormat="1" ht="15" customHeight="1">
      <c r="A122" s="98"/>
      <c r="B122" s="90" t="s">
        <v>24</v>
      </c>
      <c r="C122" s="94">
        <v>1566.7529999999997</v>
      </c>
      <c r="D122" s="94">
        <v>1581.829</v>
      </c>
      <c r="E122" s="94">
        <v>3.695</v>
      </c>
      <c r="F122" s="94">
        <v>42.895</v>
      </c>
      <c r="G122" s="94">
        <v>0.02</v>
      </c>
      <c r="H122" s="94"/>
      <c r="I122" s="94">
        <v>618.8379550000001</v>
      </c>
      <c r="J122" s="94">
        <v>184.554</v>
      </c>
      <c r="K122" s="94"/>
      <c r="L122" s="94"/>
      <c r="M122" s="91">
        <f>SUM(C122:L122)</f>
        <v>3998.5839549999996</v>
      </c>
      <c r="N122" s="94"/>
      <c r="O122" s="89">
        <f>M122+N122</f>
        <v>3998.5839549999996</v>
      </c>
      <c r="P122" s="89"/>
      <c r="Q122" s="89">
        <f>O122+P122</f>
        <v>3998.5839549999996</v>
      </c>
      <c r="R122" s="89">
        <f>Q122/$C$5*100</f>
        <v>0.5704114058487874</v>
      </c>
      <c r="S122" s="15"/>
      <c r="T122" s="14"/>
      <c r="U122" s="47"/>
      <c r="V122" s="48"/>
      <c r="W122" s="49"/>
      <c r="X122" s="48"/>
      <c r="Y122" s="48"/>
      <c r="Z122" s="48"/>
      <c r="AA122" s="12"/>
      <c r="AB122" s="15"/>
    </row>
    <row r="123" spans="1:28" s="13" customFormat="1" ht="15" customHeight="1">
      <c r="A123" s="98"/>
      <c r="B123" s="95" t="s">
        <v>25</v>
      </c>
      <c r="C123" s="96">
        <f>C122/C120</f>
        <v>0.1375068457082675</v>
      </c>
      <c r="D123" s="96">
        <f>D122/D120</f>
        <v>0.2846193569282257</v>
      </c>
      <c r="E123" s="96"/>
      <c r="F123" s="96"/>
      <c r="G123" s="96">
        <f>G122/G120</f>
        <v>0.00011514104778353483</v>
      </c>
      <c r="H123" s="96"/>
      <c r="I123" s="96">
        <f>I122/I120</f>
        <v>0.6712636457316413</v>
      </c>
      <c r="J123" s="96"/>
      <c r="K123" s="96"/>
      <c r="L123" s="96"/>
      <c r="M123" s="96">
        <f>M122/M120</f>
        <v>0.21300674698089178</v>
      </c>
      <c r="N123" s="96"/>
      <c r="O123" s="96">
        <f>O122/O120</f>
        <v>0.21300674698089178</v>
      </c>
      <c r="P123" s="96"/>
      <c r="Q123" s="96">
        <f>Q122/Q120</f>
        <v>0.21300674698089178</v>
      </c>
      <c r="R123" s="96"/>
      <c r="S123" s="15"/>
      <c r="T123" s="14"/>
      <c r="U123" s="47"/>
      <c r="V123" s="48"/>
      <c r="W123" s="49"/>
      <c r="X123" s="48"/>
      <c r="Y123" s="48"/>
      <c r="Z123" s="48"/>
      <c r="AA123" s="12"/>
      <c r="AB123" s="15"/>
    </row>
    <row r="124" spans="1:28" s="13" customFormat="1" ht="9.75" customHeight="1">
      <c r="A124" s="108"/>
      <c r="B124" s="95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89"/>
      <c r="S124" s="15"/>
      <c r="T124" s="14"/>
      <c r="U124" s="47"/>
      <c r="V124" s="48"/>
      <c r="W124" s="49"/>
      <c r="X124" s="48"/>
      <c r="Y124" s="48"/>
      <c r="Z124" s="48"/>
      <c r="AA124" s="12"/>
      <c r="AB124" s="15"/>
    </row>
    <row r="125" spans="1:28" s="13" customFormat="1" ht="17.25" customHeight="1" outlineLevel="1">
      <c r="A125" s="104" t="s">
        <v>46</v>
      </c>
      <c r="B125" s="97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12"/>
      <c r="T125" s="11"/>
      <c r="U125" s="47"/>
      <c r="V125" s="48"/>
      <c r="W125" s="47"/>
      <c r="X125" s="48"/>
      <c r="Y125" s="48"/>
      <c r="Z125" s="48"/>
      <c r="AA125" s="12"/>
      <c r="AB125" s="15"/>
    </row>
    <row r="126" spans="1:28" s="13" customFormat="1" ht="13.5" customHeight="1" outlineLevel="1">
      <c r="A126" s="104"/>
      <c r="B126" s="90" t="s">
        <v>22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94">
        <f>SUM(C126:L126)</f>
        <v>0</v>
      </c>
      <c r="N126" s="89"/>
      <c r="O126" s="89">
        <f>M126+N126</f>
        <v>0</v>
      </c>
      <c r="P126" s="89">
        <f>-O126</f>
        <v>0</v>
      </c>
      <c r="Q126" s="89">
        <f>O126+P126</f>
        <v>0</v>
      </c>
      <c r="R126" s="89"/>
      <c r="S126" s="12"/>
      <c r="T126" s="11"/>
      <c r="U126" s="47"/>
      <c r="V126" s="48"/>
      <c r="W126" s="47"/>
      <c r="X126" s="48"/>
      <c r="Y126" s="48"/>
      <c r="Z126" s="48"/>
      <c r="AA126" s="12"/>
      <c r="AB126" s="15"/>
    </row>
    <row r="127" spans="1:28" s="13" customFormat="1" ht="13.5" customHeight="1" outlineLevel="1">
      <c r="A127" s="104"/>
      <c r="B127" s="95" t="s">
        <v>23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94">
        <f>SUM(C127:L127)</f>
        <v>0</v>
      </c>
      <c r="N127" s="89"/>
      <c r="O127" s="89">
        <f>M127+N127</f>
        <v>0</v>
      </c>
      <c r="P127" s="89">
        <f>-O127</f>
        <v>0</v>
      </c>
      <c r="Q127" s="89">
        <f>O127+P127</f>
        <v>0</v>
      </c>
      <c r="R127" s="89"/>
      <c r="S127" s="12"/>
      <c r="T127" s="11"/>
      <c r="U127" s="47"/>
      <c r="V127" s="48"/>
      <c r="W127" s="47"/>
      <c r="X127" s="48"/>
      <c r="Y127" s="48"/>
      <c r="Z127" s="48"/>
      <c r="AA127" s="12"/>
      <c r="AB127" s="15"/>
    </row>
    <row r="128" spans="1:28" s="13" customFormat="1" ht="13.5" customHeight="1" outlineLevel="1">
      <c r="A128" s="104"/>
      <c r="B128" s="90" t="s">
        <v>24</v>
      </c>
      <c r="C128" s="89">
        <v>25.202932</v>
      </c>
      <c r="D128" s="89">
        <v>0</v>
      </c>
      <c r="E128" s="89">
        <v>0</v>
      </c>
      <c r="F128" s="89">
        <v>0</v>
      </c>
      <c r="G128" s="89">
        <v>0</v>
      </c>
      <c r="H128" s="89">
        <v>0</v>
      </c>
      <c r="I128" s="89"/>
      <c r="J128" s="89"/>
      <c r="K128" s="89"/>
      <c r="L128" s="89"/>
      <c r="M128" s="91">
        <f>SUM(C128:L128)</f>
        <v>25.202932</v>
      </c>
      <c r="N128" s="89"/>
      <c r="O128" s="89">
        <f>M128+N128</f>
        <v>25.202932</v>
      </c>
      <c r="P128" s="89">
        <f>-O128</f>
        <v>-25.202932</v>
      </c>
      <c r="Q128" s="89">
        <f aca="true" t="shared" si="17" ref="Q128:Q143">O128+P128</f>
        <v>0</v>
      </c>
      <c r="R128" s="89"/>
      <c r="S128" s="12"/>
      <c r="T128" s="11"/>
      <c r="U128" s="47"/>
      <c r="V128" s="48"/>
      <c r="W128" s="47"/>
      <c r="X128" s="48"/>
      <c r="Y128" s="48"/>
      <c r="Z128" s="48"/>
      <c r="AA128" s="12"/>
      <c r="AB128" s="15"/>
    </row>
    <row r="129" spans="1:28" s="13" customFormat="1" ht="13.5" customHeight="1" outlineLevel="1">
      <c r="A129" s="104"/>
      <c r="B129" s="95" t="s">
        <v>25</v>
      </c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12"/>
      <c r="T129" s="11"/>
      <c r="U129" s="47"/>
      <c r="V129" s="48"/>
      <c r="W129" s="47"/>
      <c r="X129" s="48"/>
      <c r="Y129" s="48"/>
      <c r="Z129" s="48"/>
      <c r="AA129" s="12"/>
      <c r="AB129" s="15"/>
    </row>
    <row r="130" spans="1:28" s="10" customFormat="1" ht="33" customHeight="1" hidden="1" outlineLevel="1">
      <c r="A130" s="106" t="s">
        <v>47</v>
      </c>
      <c r="B130" s="107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89">
        <f t="shared" si="17"/>
        <v>0</v>
      </c>
      <c r="R130" s="89" t="e">
        <f>Q130/$Q$5*100</f>
        <v>#DIV/0!</v>
      </c>
      <c r="S130" s="18"/>
      <c r="T130" s="17"/>
      <c r="U130" s="44"/>
      <c r="V130" s="50"/>
      <c r="W130" s="51"/>
      <c r="X130" s="50"/>
      <c r="Y130" s="50"/>
      <c r="Z130" s="50"/>
      <c r="AA130" s="9"/>
      <c r="AB130" s="18"/>
    </row>
    <row r="131" spans="1:28" s="10" customFormat="1" ht="18" customHeight="1" hidden="1" outlineLevel="1">
      <c r="A131" s="108"/>
      <c r="B131" s="95" t="s">
        <v>74</v>
      </c>
      <c r="C131" s="109">
        <f>'[89]prog 2013'!C66</f>
        <v>0</v>
      </c>
      <c r="D131" s="109" t="e">
        <f>'[89]prog 2013'!D66</f>
        <v>#REF!</v>
      </c>
      <c r="E131" s="109" t="e">
        <f>'[89]prog 2013'!E66</f>
        <v>#REF!</v>
      </c>
      <c r="F131" s="109">
        <f>'[89]prog 2013'!F66</f>
        <v>0</v>
      </c>
      <c r="G131" s="109" t="e">
        <f>'[89]prog 2013'!G66</f>
        <v>#REF!</v>
      </c>
      <c r="H131" s="109"/>
      <c r="I131" s="109"/>
      <c r="J131" s="109"/>
      <c r="K131" s="109"/>
      <c r="L131" s="109"/>
      <c r="M131" s="94" t="e">
        <f>SUM(C131:L131)</f>
        <v>#REF!</v>
      </c>
      <c r="N131" s="109"/>
      <c r="O131" s="89"/>
      <c r="P131" s="89"/>
      <c r="Q131" s="89">
        <f t="shared" si="17"/>
        <v>0</v>
      </c>
      <c r="R131" s="89"/>
      <c r="S131" s="18"/>
      <c r="T131" s="17"/>
      <c r="U131" s="44"/>
      <c r="V131" s="50"/>
      <c r="W131" s="51"/>
      <c r="X131" s="50"/>
      <c r="Y131" s="50"/>
      <c r="Z131" s="50"/>
      <c r="AA131" s="9"/>
      <c r="AB131" s="18"/>
    </row>
    <row r="132" spans="1:28" s="10" customFormat="1" ht="18" customHeight="1" hidden="1" outlineLevel="1">
      <c r="A132" s="108"/>
      <c r="B132" s="95" t="s">
        <v>75</v>
      </c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94">
        <f>SUM(C132:L132)</f>
        <v>0</v>
      </c>
      <c r="N132" s="109"/>
      <c r="O132" s="89">
        <f>M132+N132</f>
        <v>0</v>
      </c>
      <c r="P132" s="89"/>
      <c r="Q132" s="89">
        <f t="shared" si="17"/>
        <v>0</v>
      </c>
      <c r="R132" s="89" t="e">
        <f>Q132/$Q$5*100</f>
        <v>#DIV/0!</v>
      </c>
      <c r="S132" s="18"/>
      <c r="T132" s="17"/>
      <c r="U132" s="44"/>
      <c r="V132" s="50"/>
      <c r="W132" s="51"/>
      <c r="X132" s="50"/>
      <c r="Y132" s="50"/>
      <c r="Z132" s="50"/>
      <c r="AA132" s="9"/>
      <c r="AB132" s="18"/>
    </row>
    <row r="133" spans="1:28" s="10" customFormat="1" ht="18" customHeight="1" hidden="1" outlineLevel="1">
      <c r="A133" s="108"/>
      <c r="B133" s="95" t="s">
        <v>48</v>
      </c>
      <c r="C133" s="109">
        <f>'[89] bgc ian  2013'!B52</f>
        <v>0.001803</v>
      </c>
      <c r="D133" s="109">
        <f>'[89] bgc ian  2013'!C52</f>
        <v>0</v>
      </c>
      <c r="E133" s="109" t="e">
        <f>'[89] bgc ian  2013'!D52</f>
        <v>#REF!</v>
      </c>
      <c r="F133" s="109">
        <f>'[89] bgc ian  2013'!E52</f>
        <v>0</v>
      </c>
      <c r="G133" s="109" t="e">
        <f>'[89] bgc ian  2013'!F52</f>
        <v>#REF!</v>
      </c>
      <c r="H133" s="109" t="e">
        <f>'[89] bgc ian  2013'!G52</f>
        <v>#REF!</v>
      </c>
      <c r="I133" s="109">
        <f>'[89] bgc ian  2013'!H52</f>
        <v>0</v>
      </c>
      <c r="J133" s="109" t="e">
        <f>'[89] bgc ian  2013'!I52</f>
        <v>#REF!</v>
      </c>
      <c r="K133" s="109" t="e">
        <f>'[89] bgc ian  2013'!J52</f>
        <v>#REF!</v>
      </c>
      <c r="L133" s="109" t="e">
        <f>'[89] bgc ian  2013'!K52</f>
        <v>#REF!</v>
      </c>
      <c r="M133" s="109">
        <f>'[89] bgc ian  2013'!L52</f>
        <v>0.001803</v>
      </c>
      <c r="N133" s="109"/>
      <c r="O133" s="89"/>
      <c r="P133" s="89"/>
      <c r="Q133" s="89">
        <f t="shared" si="17"/>
        <v>0</v>
      </c>
      <c r="R133" s="89"/>
      <c r="S133" s="18"/>
      <c r="T133" s="17"/>
      <c r="U133" s="44"/>
      <c r="V133" s="50"/>
      <c r="W133" s="51"/>
      <c r="X133" s="50"/>
      <c r="Y133" s="50"/>
      <c r="Z133" s="50"/>
      <c r="AA133" s="9"/>
      <c r="AB133" s="18"/>
    </row>
    <row r="134" spans="1:28" s="10" customFormat="1" ht="18" customHeight="1" hidden="1" outlineLevel="1">
      <c r="A134" s="108"/>
      <c r="B134" s="95" t="s">
        <v>49</v>
      </c>
      <c r="C134" s="109">
        <f>'[89] feb  2013  (in  luna)'!B52</f>
        <v>0.035362</v>
      </c>
      <c r="D134" s="109">
        <f>'[89] feb  2013  (in  luna)'!C52</f>
        <v>0</v>
      </c>
      <c r="E134" s="109">
        <f>'[89] feb  2013  (in  luna)'!D52</f>
        <v>0</v>
      </c>
      <c r="F134" s="109">
        <f>'[89] feb  2013  (in  luna)'!E52</f>
        <v>0</v>
      </c>
      <c r="G134" s="109">
        <f>'[89] feb  2013  (in  luna)'!F52</f>
        <v>0</v>
      </c>
      <c r="H134" s="109">
        <f>'[89] feb  2013  (in  luna)'!G52</f>
        <v>0</v>
      </c>
      <c r="I134" s="109">
        <f>'[89] feb  2013  (in  luna)'!H52</f>
        <v>0</v>
      </c>
      <c r="J134" s="109">
        <f>'[89] feb  2013  (in  luna)'!I52</f>
        <v>0</v>
      </c>
      <c r="K134" s="109">
        <f>'[89] feb  2013  (in  luna)'!J52</f>
        <v>0</v>
      </c>
      <c r="L134" s="109">
        <f>'[89] feb  2013  (in  luna)'!K52</f>
        <v>0</v>
      </c>
      <c r="M134" s="109">
        <f>'[89] feb  2013  (in  luna)'!L52</f>
        <v>0.035362</v>
      </c>
      <c r="N134" s="109"/>
      <c r="O134" s="89"/>
      <c r="P134" s="89"/>
      <c r="Q134" s="89">
        <f t="shared" si="17"/>
        <v>0</v>
      </c>
      <c r="R134" s="89"/>
      <c r="S134" s="18"/>
      <c r="T134" s="17"/>
      <c r="U134" s="44"/>
      <c r="V134" s="50"/>
      <c r="W134" s="51"/>
      <c r="X134" s="50"/>
      <c r="Y134" s="50"/>
      <c r="Z134" s="50"/>
      <c r="AA134" s="9"/>
      <c r="AB134" s="18"/>
    </row>
    <row r="135" spans="1:28" s="10" customFormat="1" ht="18" customHeight="1" hidden="1" outlineLevel="1">
      <c r="A135" s="108"/>
      <c r="B135" s="95" t="s">
        <v>50</v>
      </c>
      <c r="C135" s="109">
        <f>'[89]martie  2013  in luna'!B45</f>
        <v>0.047255</v>
      </c>
      <c r="D135" s="109">
        <f>'[89]martie  2013  in luna'!C45</f>
        <v>0</v>
      </c>
      <c r="E135" s="109">
        <f>'[89]martie  2013  in luna'!D45</f>
        <v>0</v>
      </c>
      <c r="F135" s="109">
        <f>'[89]martie  2013  in luna'!E45</f>
        <v>0</v>
      </c>
      <c r="G135" s="109">
        <f>'[89]martie  2013  in luna'!F45</f>
        <v>0</v>
      </c>
      <c r="H135" s="109">
        <f>'[89]martie  2013  in luna'!G45</f>
        <v>0</v>
      </c>
      <c r="I135" s="109">
        <f>'[89]martie  2013  in luna'!H45</f>
        <v>0</v>
      </c>
      <c r="J135" s="109">
        <f>'[89]martie  2013  in luna'!I45</f>
        <v>0</v>
      </c>
      <c r="K135" s="109">
        <f>'[89]martie  2013  in luna'!J45</f>
        <v>0</v>
      </c>
      <c r="L135" s="109">
        <f>'[89]martie  2013  in luna'!K45</f>
        <v>0</v>
      </c>
      <c r="M135" s="109">
        <f>'[89]martie  2013  in luna'!L45</f>
        <v>0.047255</v>
      </c>
      <c r="N135" s="109"/>
      <c r="O135" s="89"/>
      <c r="P135" s="89"/>
      <c r="Q135" s="89">
        <f t="shared" si="17"/>
        <v>0</v>
      </c>
      <c r="R135" s="89"/>
      <c r="S135" s="18"/>
      <c r="T135" s="17"/>
      <c r="U135" s="44"/>
      <c r="V135" s="50"/>
      <c r="W135" s="51"/>
      <c r="X135" s="50"/>
      <c r="Y135" s="50"/>
      <c r="Z135" s="50"/>
      <c r="AA135" s="9"/>
      <c r="AB135" s="18"/>
    </row>
    <row r="136" spans="1:28" s="10" customFormat="1" ht="16.5" customHeight="1" hidden="1" outlineLevel="1">
      <c r="A136" s="108"/>
      <c r="B136" s="95" t="s">
        <v>76</v>
      </c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89">
        <f t="shared" si="17"/>
        <v>0</v>
      </c>
      <c r="R136" s="89" t="e">
        <f>Q136/$Q$5*100</f>
        <v>#DIV/0!</v>
      </c>
      <c r="S136" s="18"/>
      <c r="T136" s="17"/>
      <c r="U136" s="44"/>
      <c r="V136" s="50"/>
      <c r="W136" s="51"/>
      <c r="X136" s="50"/>
      <c r="Y136" s="50"/>
      <c r="Z136" s="50"/>
      <c r="AA136" s="9"/>
      <c r="AB136" s="18"/>
    </row>
    <row r="137" spans="1:28" s="10" customFormat="1" ht="9.75" customHeight="1" hidden="1" outlineLevel="1">
      <c r="A137" s="108"/>
      <c r="B137" s="95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89">
        <f t="shared" si="17"/>
        <v>0</v>
      </c>
      <c r="R137" s="89"/>
      <c r="S137" s="18"/>
      <c r="T137" s="17"/>
      <c r="U137" s="44"/>
      <c r="V137" s="50"/>
      <c r="W137" s="51"/>
      <c r="X137" s="50"/>
      <c r="Y137" s="50"/>
      <c r="Z137" s="50"/>
      <c r="AA137" s="9"/>
      <c r="AB137" s="18"/>
    </row>
    <row r="138" spans="1:28" s="10" customFormat="1" ht="6" customHeight="1" hidden="1" outlineLevel="1">
      <c r="A138" s="108"/>
      <c r="B138" s="95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89">
        <f t="shared" si="17"/>
        <v>0</v>
      </c>
      <c r="R138" s="89"/>
      <c r="S138" s="18"/>
      <c r="T138" s="17"/>
      <c r="U138" s="44"/>
      <c r="V138" s="50"/>
      <c r="W138" s="51"/>
      <c r="X138" s="50"/>
      <c r="Y138" s="50"/>
      <c r="Z138" s="50"/>
      <c r="AA138" s="9"/>
      <c r="AB138" s="18"/>
    </row>
    <row r="139" spans="1:28" s="10" customFormat="1" ht="18" customHeight="1" hidden="1" outlineLevel="1">
      <c r="A139" s="108"/>
      <c r="B139" s="95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89">
        <f t="shared" si="17"/>
        <v>0</v>
      </c>
      <c r="R139" s="89"/>
      <c r="S139" s="18"/>
      <c r="T139" s="17"/>
      <c r="U139" s="44"/>
      <c r="V139" s="50"/>
      <c r="W139" s="51"/>
      <c r="X139" s="50"/>
      <c r="Y139" s="50"/>
      <c r="Z139" s="50"/>
      <c r="AA139" s="9"/>
      <c r="AB139" s="18"/>
    </row>
    <row r="140" spans="1:28" s="10" customFormat="1" ht="6" customHeight="1" hidden="1" outlineLevel="1">
      <c r="A140" s="108"/>
      <c r="B140" s="95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89">
        <f t="shared" si="17"/>
        <v>0</v>
      </c>
      <c r="R140" s="89"/>
      <c r="S140" s="18"/>
      <c r="T140" s="17"/>
      <c r="U140" s="44"/>
      <c r="V140" s="50"/>
      <c r="W140" s="51"/>
      <c r="X140" s="50"/>
      <c r="Y140" s="50"/>
      <c r="Z140" s="50"/>
      <c r="AA140" s="9"/>
      <c r="AB140" s="18"/>
    </row>
    <row r="141" spans="1:28" s="10" customFormat="1" ht="30" outlineLevel="1">
      <c r="A141" s="108" t="s">
        <v>51</v>
      </c>
      <c r="B141" s="10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89"/>
      <c r="R141" s="89"/>
      <c r="S141" s="9"/>
      <c r="T141" s="16"/>
      <c r="U141" s="44"/>
      <c r="V141" s="50"/>
      <c r="W141" s="44"/>
      <c r="X141" s="50"/>
      <c r="Y141" s="50"/>
      <c r="Z141" s="50"/>
      <c r="AA141" s="9"/>
      <c r="AB141" s="18"/>
    </row>
    <row r="142" spans="1:28" s="10" customFormat="1" ht="14.25" customHeight="1" outlineLevel="1">
      <c r="A142" s="104"/>
      <c r="B142" s="90" t="s">
        <v>22</v>
      </c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>
        <f>SUM(C142:L142)</f>
        <v>0</v>
      </c>
      <c r="N142" s="94"/>
      <c r="O142" s="89">
        <f>M142+N142</f>
        <v>0</v>
      </c>
      <c r="P142" s="89"/>
      <c r="Q142" s="89">
        <f t="shared" si="17"/>
        <v>0</v>
      </c>
      <c r="R142" s="89">
        <f>Q142/$C$3*100</f>
        <v>0</v>
      </c>
      <c r="S142" s="9"/>
      <c r="T142" s="16"/>
      <c r="U142" s="44"/>
      <c r="V142" s="50"/>
      <c r="W142" s="44"/>
      <c r="X142" s="50"/>
      <c r="Y142" s="50"/>
      <c r="Z142" s="50"/>
      <c r="AA142" s="9"/>
      <c r="AB142" s="18"/>
    </row>
    <row r="143" spans="1:28" s="10" customFormat="1" ht="14.25" customHeight="1" outlineLevel="1">
      <c r="A143" s="104"/>
      <c r="B143" s="95" t="s">
        <v>23</v>
      </c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>
        <f>SUM(C143:L143)</f>
        <v>0</v>
      </c>
      <c r="N143" s="94"/>
      <c r="O143" s="89">
        <f>M143+N143</f>
        <v>0</v>
      </c>
      <c r="P143" s="89"/>
      <c r="Q143" s="89">
        <f t="shared" si="17"/>
        <v>0</v>
      </c>
      <c r="R143" s="89">
        <f>Q143/$C$4*100</f>
        <v>0</v>
      </c>
      <c r="S143" s="9"/>
      <c r="T143" s="16"/>
      <c r="U143" s="44"/>
      <c r="V143" s="50"/>
      <c r="W143" s="44"/>
      <c r="X143" s="50"/>
      <c r="Y143" s="50"/>
      <c r="Z143" s="50"/>
      <c r="AA143" s="9"/>
      <c r="AB143" s="18"/>
    </row>
    <row r="144" spans="1:28" s="10" customFormat="1" ht="14.25" customHeight="1" outlineLevel="1">
      <c r="A144" s="104"/>
      <c r="B144" s="90" t="s">
        <v>24</v>
      </c>
      <c r="C144" s="94">
        <v>-97.948419</v>
      </c>
      <c r="D144" s="94"/>
      <c r="E144" s="94"/>
      <c r="F144" s="94"/>
      <c r="G144" s="94"/>
      <c r="H144" s="94"/>
      <c r="I144" s="94"/>
      <c r="J144" s="94"/>
      <c r="K144" s="94"/>
      <c r="L144" s="94"/>
      <c r="M144" s="94">
        <f>SUM(C144:L144)</f>
        <v>-97.948419</v>
      </c>
      <c r="N144" s="94"/>
      <c r="O144" s="89">
        <f>M144+N144</f>
        <v>-97.948419</v>
      </c>
      <c r="P144" s="89"/>
      <c r="Q144" s="89">
        <f>O144+P144</f>
        <v>-97.948419</v>
      </c>
      <c r="R144" s="89">
        <f>Q144/$C$5*100</f>
        <v>-0.01397267032810271</v>
      </c>
      <c r="S144" s="9"/>
      <c r="T144" s="16"/>
      <c r="U144" s="44"/>
      <c r="V144" s="50"/>
      <c r="W144" s="44"/>
      <c r="X144" s="50"/>
      <c r="Y144" s="50"/>
      <c r="Z144" s="50"/>
      <c r="AA144" s="9"/>
      <c r="AB144" s="18"/>
    </row>
    <row r="145" spans="1:28" s="10" customFormat="1" ht="12.75" customHeight="1" outlineLevel="1">
      <c r="A145" s="104"/>
      <c r="B145" s="95" t="s">
        <v>25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"/>
      <c r="T145" s="16"/>
      <c r="U145" s="44"/>
      <c r="V145" s="50"/>
      <c r="W145" s="44"/>
      <c r="X145" s="50"/>
      <c r="Y145" s="50"/>
      <c r="Z145" s="50"/>
      <c r="AA145" s="9"/>
      <c r="AB145" s="18"/>
    </row>
    <row r="146" spans="1:28" s="10" customFormat="1" ht="45" outlineLevel="1">
      <c r="A146" s="175" t="s">
        <v>82</v>
      </c>
      <c r="B146" s="10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89"/>
      <c r="R146" s="89"/>
      <c r="S146" s="9"/>
      <c r="T146" s="16"/>
      <c r="U146" s="44"/>
      <c r="V146" s="50"/>
      <c r="W146" s="44"/>
      <c r="X146" s="50"/>
      <c r="Y146" s="50"/>
      <c r="Z146" s="50"/>
      <c r="AA146" s="9"/>
      <c r="AB146" s="18"/>
    </row>
    <row r="147" spans="1:28" s="10" customFormat="1" ht="14.25" customHeight="1" outlineLevel="1">
      <c r="A147" s="104"/>
      <c r="B147" s="90" t="s">
        <v>22</v>
      </c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>
        <f>SUM(C147:L147)</f>
        <v>0</v>
      </c>
      <c r="N147" s="94"/>
      <c r="O147" s="89">
        <f>M147+N147</f>
        <v>0</v>
      </c>
      <c r="P147" s="89"/>
      <c r="Q147" s="89">
        <f>O147+P147</f>
        <v>0</v>
      </c>
      <c r="R147" s="89">
        <f>Q147/$C$3*100</f>
        <v>0</v>
      </c>
      <c r="S147" s="9"/>
      <c r="T147" s="16"/>
      <c r="U147" s="44"/>
      <c r="V147" s="50"/>
      <c r="W147" s="44"/>
      <c r="X147" s="50"/>
      <c r="Y147" s="50"/>
      <c r="Z147" s="50"/>
      <c r="AA147" s="9"/>
      <c r="AB147" s="18"/>
    </row>
    <row r="148" spans="1:28" s="10" customFormat="1" ht="14.25" customHeight="1" outlineLevel="1">
      <c r="A148" s="104"/>
      <c r="B148" s="95" t="s">
        <v>23</v>
      </c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>
        <f>SUM(C148:L148)</f>
        <v>0</v>
      </c>
      <c r="N148" s="94"/>
      <c r="O148" s="89">
        <f>M148+N148</f>
        <v>0</v>
      </c>
      <c r="P148" s="89"/>
      <c r="Q148" s="89">
        <f>O148+P148</f>
        <v>0</v>
      </c>
      <c r="R148" s="89">
        <f>Q148/$C$4*100</f>
        <v>0</v>
      </c>
      <c r="S148" s="9"/>
      <c r="T148" s="16"/>
      <c r="U148" s="44"/>
      <c r="V148" s="50"/>
      <c r="W148" s="44"/>
      <c r="X148" s="50"/>
      <c r="Y148" s="50"/>
      <c r="Z148" s="50"/>
      <c r="AA148" s="9"/>
      <c r="AB148" s="18"/>
    </row>
    <row r="149" spans="1:28" s="10" customFormat="1" ht="14.25" customHeight="1" outlineLevel="1">
      <c r="A149" s="104"/>
      <c r="B149" s="90" t="s">
        <v>24</v>
      </c>
      <c r="C149" s="128">
        <v>4.141499</v>
      </c>
      <c r="D149" s="94"/>
      <c r="E149" s="94"/>
      <c r="F149" s="94"/>
      <c r="G149" s="94"/>
      <c r="H149" s="94"/>
      <c r="I149" s="94"/>
      <c r="J149" s="94"/>
      <c r="K149" s="94"/>
      <c r="L149" s="94"/>
      <c r="M149" s="94">
        <f>SUM(C149:L149)</f>
        <v>4.141499</v>
      </c>
      <c r="N149" s="94"/>
      <c r="O149" s="89">
        <f>M149+N149</f>
        <v>4.141499</v>
      </c>
      <c r="P149" s="89"/>
      <c r="Q149" s="89">
        <f>O149+P149</f>
        <v>4.141499</v>
      </c>
      <c r="R149" s="89">
        <f>Q149/$C$5*100</f>
        <v>0.0005907987161198287</v>
      </c>
      <c r="S149" s="9"/>
      <c r="T149" s="16"/>
      <c r="U149" s="44"/>
      <c r="V149" s="50"/>
      <c r="W149" s="44"/>
      <c r="X149" s="50"/>
      <c r="Y149" s="50"/>
      <c r="Z149" s="50"/>
      <c r="AA149" s="9"/>
      <c r="AB149" s="18"/>
    </row>
    <row r="150" spans="1:28" s="10" customFormat="1" ht="12.75" customHeight="1" outlineLevel="1">
      <c r="A150" s="104"/>
      <c r="B150" s="95" t="s">
        <v>25</v>
      </c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"/>
      <c r="T150" s="16"/>
      <c r="U150" s="44"/>
      <c r="V150" s="50"/>
      <c r="W150" s="44"/>
      <c r="X150" s="50"/>
      <c r="Y150" s="50"/>
      <c r="Z150" s="50"/>
      <c r="AA150" s="9"/>
      <c r="AB150" s="18"/>
    </row>
    <row r="151" spans="1:28" s="10" customFormat="1" ht="45" outlineLevel="1">
      <c r="A151" s="175" t="s">
        <v>83</v>
      </c>
      <c r="B151" s="10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89"/>
      <c r="R151" s="89"/>
      <c r="S151" s="9"/>
      <c r="T151" s="16"/>
      <c r="U151" s="44"/>
      <c r="V151" s="50"/>
      <c r="W151" s="44"/>
      <c r="X151" s="50"/>
      <c r="Y151" s="50"/>
      <c r="Z151" s="50"/>
      <c r="AA151" s="9"/>
      <c r="AB151" s="18"/>
    </row>
    <row r="152" spans="1:28" s="10" customFormat="1" ht="14.25" customHeight="1" outlineLevel="1">
      <c r="A152" s="104"/>
      <c r="B152" s="90" t="s">
        <v>22</v>
      </c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>
        <f>SUM(C152:L152)</f>
        <v>0</v>
      </c>
      <c r="N152" s="94"/>
      <c r="O152" s="89">
        <f>M152+N152</f>
        <v>0</v>
      </c>
      <c r="P152" s="89"/>
      <c r="Q152" s="89">
        <f>O152+P152</f>
        <v>0</v>
      </c>
      <c r="R152" s="89">
        <f>Q152/$C$3*100</f>
        <v>0</v>
      </c>
      <c r="S152" s="9"/>
      <c r="T152" s="16"/>
      <c r="U152" s="44"/>
      <c r="V152" s="50"/>
      <c r="W152" s="44"/>
      <c r="X152" s="50"/>
      <c r="Y152" s="50"/>
      <c r="Z152" s="50"/>
      <c r="AA152" s="9"/>
      <c r="AB152" s="18"/>
    </row>
    <row r="153" spans="1:28" s="10" customFormat="1" ht="14.25" customHeight="1" outlineLevel="1">
      <c r="A153" s="104"/>
      <c r="B153" s="95" t="s">
        <v>23</v>
      </c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>
        <f>SUM(C153:L153)</f>
        <v>0</v>
      </c>
      <c r="N153" s="94"/>
      <c r="O153" s="89">
        <f>M153+N153</f>
        <v>0</v>
      </c>
      <c r="P153" s="89"/>
      <c r="Q153" s="89">
        <f>O153+P153</f>
        <v>0</v>
      </c>
      <c r="R153" s="89">
        <f>Q153/$C$4*100</f>
        <v>0</v>
      </c>
      <c r="S153" s="9"/>
      <c r="T153" s="16"/>
      <c r="U153" s="44"/>
      <c r="V153" s="50"/>
      <c r="W153" s="44"/>
      <c r="X153" s="50"/>
      <c r="Y153" s="50"/>
      <c r="Z153" s="50"/>
      <c r="AA153" s="9"/>
      <c r="AB153" s="18"/>
    </row>
    <row r="154" spans="1:28" s="10" customFormat="1" ht="14.25" customHeight="1" outlineLevel="1">
      <c r="A154" s="104"/>
      <c r="B154" s="90" t="s">
        <v>24</v>
      </c>
      <c r="C154" s="94">
        <v>405.8</v>
      </c>
      <c r="D154" s="94"/>
      <c r="E154" s="94"/>
      <c r="F154" s="94"/>
      <c r="G154" s="94"/>
      <c r="H154" s="94"/>
      <c r="I154" s="94"/>
      <c r="J154" s="94"/>
      <c r="K154" s="94"/>
      <c r="L154" s="94"/>
      <c r="M154" s="94">
        <f>SUM(C154:L154)</f>
        <v>405.8</v>
      </c>
      <c r="N154" s="94"/>
      <c r="O154" s="89">
        <f>M154+N154</f>
        <v>405.8</v>
      </c>
      <c r="P154" s="89"/>
      <c r="Q154" s="89">
        <f>O154+P154</f>
        <v>405.8</v>
      </c>
      <c r="R154" s="89">
        <f>Q154/$C$5*100</f>
        <v>0.05788873038516405</v>
      </c>
      <c r="S154" s="9"/>
      <c r="T154" s="16"/>
      <c r="U154" s="44"/>
      <c r="V154" s="50"/>
      <c r="W154" s="44"/>
      <c r="X154" s="50"/>
      <c r="Y154" s="50"/>
      <c r="Z154" s="50"/>
      <c r="AA154" s="9"/>
      <c r="AB154" s="18"/>
    </row>
    <row r="155" spans="1:28" s="10" customFormat="1" ht="12.75" customHeight="1" outlineLevel="1">
      <c r="A155" s="104"/>
      <c r="B155" s="95" t="s">
        <v>25</v>
      </c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"/>
      <c r="T155" s="16"/>
      <c r="U155" s="44"/>
      <c r="V155" s="50"/>
      <c r="W155" s="44"/>
      <c r="X155" s="50"/>
      <c r="Y155" s="50"/>
      <c r="Z155" s="50"/>
      <c r="AA155" s="9"/>
      <c r="AB155" s="18"/>
    </row>
    <row r="156" spans="1:27" s="10" customFormat="1" ht="12.75" customHeight="1" outlineLevel="1">
      <c r="A156" s="88"/>
      <c r="B156" s="95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9"/>
      <c r="S156" s="12"/>
      <c r="T156" s="11"/>
      <c r="U156" s="47"/>
      <c r="V156" s="47"/>
      <c r="W156" s="47"/>
      <c r="X156" s="48"/>
      <c r="Y156" s="53"/>
      <c r="Z156" s="48"/>
      <c r="AA156" s="12"/>
    </row>
    <row r="157" spans="1:27" s="10" customFormat="1" ht="16.5">
      <c r="A157" s="88"/>
      <c r="B157" s="95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9"/>
      <c r="S157" s="12"/>
      <c r="T157" s="11"/>
      <c r="U157" s="47"/>
      <c r="V157" s="47"/>
      <c r="W157" s="47"/>
      <c r="X157" s="48"/>
      <c r="Y157" s="53"/>
      <c r="Z157" s="48"/>
      <c r="AA157" s="12"/>
    </row>
    <row r="158" spans="1:28" s="13" customFormat="1" ht="21" customHeight="1">
      <c r="A158" s="85" t="s">
        <v>52</v>
      </c>
      <c r="B158" s="86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12"/>
      <c r="T158" s="11"/>
      <c r="U158" s="47"/>
      <c r="V158" s="48"/>
      <c r="W158" s="47"/>
      <c r="X158" s="48"/>
      <c r="Y158" s="53"/>
      <c r="Z158" s="48"/>
      <c r="AA158" s="12"/>
      <c r="AB158" s="15"/>
    </row>
    <row r="159" spans="1:28" s="13" customFormat="1" ht="15" customHeight="1">
      <c r="A159" s="85"/>
      <c r="B159" s="83" t="s">
        <v>22</v>
      </c>
      <c r="C159" s="82">
        <f>C164+C234+C256+C271</f>
        <v>126532.59000000001</v>
      </c>
      <c r="D159" s="82">
        <f aca="true" t="shared" si="18" ref="D159:L159">D164+D234+D256+D271</f>
        <v>64283.5</v>
      </c>
      <c r="E159" s="82">
        <f t="shared" si="18"/>
        <v>54832.947</v>
      </c>
      <c r="F159" s="82">
        <f t="shared" si="18"/>
        <v>1596.619</v>
      </c>
      <c r="G159" s="82">
        <f t="shared" si="18"/>
        <v>22902.175</v>
      </c>
      <c r="H159" s="82">
        <f t="shared" si="18"/>
        <v>0</v>
      </c>
      <c r="I159" s="82">
        <f t="shared" si="18"/>
        <v>16958.654000000002</v>
      </c>
      <c r="J159" s="82">
        <f t="shared" si="18"/>
        <v>579.5000000000001</v>
      </c>
      <c r="K159" s="82">
        <f t="shared" si="18"/>
        <v>932.7</v>
      </c>
      <c r="L159" s="82">
        <f t="shared" si="18"/>
        <v>7352.3</v>
      </c>
      <c r="M159" s="82">
        <f>SUM(C159:L159)</f>
        <v>295970.985</v>
      </c>
      <c r="N159" s="82">
        <f>N164+N234+N256</f>
        <v>-51448.354</v>
      </c>
      <c r="O159" s="82">
        <f>M159+N159</f>
        <v>244522.631</v>
      </c>
      <c r="P159" s="82">
        <f>P164+P234+P256+P271</f>
        <v>-5158.2</v>
      </c>
      <c r="Q159" s="82">
        <f>O159+P159</f>
        <v>239364.43099999998</v>
      </c>
      <c r="R159" s="82">
        <f>Q159/$C$3*100</f>
        <v>33.72755121882485</v>
      </c>
      <c r="S159" s="11"/>
      <c r="T159" s="11"/>
      <c r="U159" s="47"/>
      <c r="V159" s="48"/>
      <c r="W159" s="47"/>
      <c r="X159" s="48"/>
      <c r="Y159" s="53"/>
      <c r="Z159" s="48"/>
      <c r="AA159" s="12"/>
      <c r="AB159" s="15"/>
    </row>
    <row r="160" spans="1:28" s="13" customFormat="1" ht="15" customHeight="1">
      <c r="A160" s="85"/>
      <c r="B160" s="84" t="s">
        <v>23</v>
      </c>
      <c r="C160" s="82">
        <f aca="true" t="shared" si="19" ref="C160:L161">C165+C235+C257+C272</f>
        <v>129933.26900000001</v>
      </c>
      <c r="D160" s="82">
        <f t="shared" si="19"/>
        <v>66182.32999999999</v>
      </c>
      <c r="E160" s="82">
        <f t="shared" si="19"/>
        <v>54792.932</v>
      </c>
      <c r="F160" s="82">
        <f t="shared" si="19"/>
        <v>1542.8320000000003</v>
      </c>
      <c r="G160" s="82">
        <f t="shared" si="19"/>
        <v>23043.415999999997</v>
      </c>
      <c r="H160" s="82">
        <f t="shared" si="19"/>
        <v>0</v>
      </c>
      <c r="I160" s="82">
        <f t="shared" si="19"/>
        <v>17160.974000000002</v>
      </c>
      <c r="J160" s="82">
        <f t="shared" si="19"/>
        <v>660.949000000002</v>
      </c>
      <c r="K160" s="82">
        <f t="shared" si="19"/>
        <v>932.678</v>
      </c>
      <c r="L160" s="82">
        <f t="shared" si="19"/>
        <v>6970.066</v>
      </c>
      <c r="M160" s="82">
        <f>SUM(C160:L160)</f>
        <v>301219.446</v>
      </c>
      <c r="N160" s="82">
        <f>N165+N235+N257</f>
        <v>-49743.98899999999</v>
      </c>
      <c r="O160" s="82">
        <f>M160+N160</f>
        <v>251475.457</v>
      </c>
      <c r="P160" s="82">
        <f>P165+P235+P257+P272</f>
        <v>-5194.399</v>
      </c>
      <c r="Q160" s="82">
        <f>O160+P160</f>
        <v>246281.058</v>
      </c>
      <c r="R160" s="82">
        <f>Q160/$C$4*100</f>
        <v>35.13281854493581</v>
      </c>
      <c r="S160" s="12"/>
      <c r="T160" s="11"/>
      <c r="U160" s="47"/>
      <c r="V160" s="48"/>
      <c r="W160" s="47"/>
      <c r="X160" s="48"/>
      <c r="Y160" s="53"/>
      <c r="Z160" s="48"/>
      <c r="AA160" s="12"/>
      <c r="AB160" s="15"/>
    </row>
    <row r="161" spans="1:28" s="13" customFormat="1" ht="15" customHeight="1">
      <c r="A161" s="85"/>
      <c r="B161" s="83" t="s">
        <v>24</v>
      </c>
      <c r="C161" s="82">
        <f t="shared" si="19"/>
        <v>55373.106415</v>
      </c>
      <c r="D161" s="82">
        <f t="shared" si="19"/>
        <v>26889.386694</v>
      </c>
      <c r="E161" s="82">
        <f t="shared" si="19"/>
        <v>27314.000632</v>
      </c>
      <c r="F161" s="82">
        <f t="shared" si="19"/>
        <v>679.1678870000001</v>
      </c>
      <c r="G161" s="82">
        <f t="shared" si="19"/>
        <v>10980.591530000002</v>
      </c>
      <c r="H161" s="82">
        <f t="shared" si="19"/>
        <v>0</v>
      </c>
      <c r="I161" s="82">
        <f t="shared" si="19"/>
        <v>7860.0984960000005</v>
      </c>
      <c r="J161" s="82">
        <f t="shared" si="19"/>
        <v>188.539</v>
      </c>
      <c r="K161" s="82">
        <f t="shared" si="19"/>
        <v>574.456183</v>
      </c>
      <c r="L161" s="82">
        <f t="shared" si="19"/>
        <v>1047.0132099999998</v>
      </c>
      <c r="M161" s="82">
        <f>SUM(C161:L161)</f>
        <v>130906.36004700002</v>
      </c>
      <c r="N161" s="82">
        <f>N166+N236+N258+N273</f>
        <v>-22427.537048849998</v>
      </c>
      <c r="O161" s="82">
        <f>M161+N161</f>
        <v>108478.82299815002</v>
      </c>
      <c r="P161" s="82">
        <f>P166+P236+P258+P273</f>
        <v>-2064.359048</v>
      </c>
      <c r="Q161" s="82">
        <f>O161+P161</f>
        <v>106414.46395015002</v>
      </c>
      <c r="R161" s="82">
        <f>Q161/$C$5*100</f>
        <v>15.180380021419404</v>
      </c>
      <c r="S161" s="12"/>
      <c r="T161" s="11"/>
      <c r="U161" s="47"/>
      <c r="V161" s="48"/>
      <c r="W161" s="47"/>
      <c r="X161" s="48"/>
      <c r="Y161" s="53"/>
      <c r="Z161" s="48"/>
      <c r="AA161" s="12"/>
      <c r="AB161" s="15"/>
    </row>
    <row r="162" spans="1:28" s="13" customFormat="1" ht="15" customHeight="1">
      <c r="A162" s="85"/>
      <c r="B162" s="84" t="s">
        <v>25</v>
      </c>
      <c r="C162" s="87">
        <f aca="true" t="shared" si="20" ref="C162:Q162">C161/C159</f>
        <v>0.43761932333006065</v>
      </c>
      <c r="D162" s="87">
        <f t="shared" si="20"/>
        <v>0.4182937564693895</v>
      </c>
      <c r="E162" s="87">
        <f t="shared" si="20"/>
        <v>0.4981311807297171</v>
      </c>
      <c r="F162" s="87">
        <f t="shared" si="20"/>
        <v>0.4253788079685887</v>
      </c>
      <c r="G162" s="87">
        <f t="shared" si="20"/>
        <v>0.47945627565940796</v>
      </c>
      <c r="H162" s="87"/>
      <c r="I162" s="87">
        <f t="shared" si="20"/>
        <v>0.4634859875082067</v>
      </c>
      <c r="J162" s="87">
        <f t="shared" si="20"/>
        <v>0.3253477135461604</v>
      </c>
      <c r="K162" s="87">
        <f t="shared" si="20"/>
        <v>0.6159067041921303</v>
      </c>
      <c r="L162" s="87">
        <f t="shared" si="20"/>
        <v>0.14240621438189408</v>
      </c>
      <c r="M162" s="87">
        <f t="shared" si="20"/>
        <v>0.44229457170269587</v>
      </c>
      <c r="N162" s="87">
        <f t="shared" si="20"/>
        <v>0.43592331542521257</v>
      </c>
      <c r="O162" s="87">
        <f t="shared" si="20"/>
        <v>0.44363510467115014</v>
      </c>
      <c r="P162" s="87">
        <f t="shared" si="20"/>
        <v>0.4002091908029933</v>
      </c>
      <c r="Q162" s="87">
        <f t="shared" si="20"/>
        <v>0.4445709143400258</v>
      </c>
      <c r="R162" s="87"/>
      <c r="S162" s="12"/>
      <c r="T162" s="11"/>
      <c r="U162" s="47"/>
      <c r="V162" s="48"/>
      <c r="W162" s="47"/>
      <c r="X162" s="48"/>
      <c r="Y162" s="53"/>
      <c r="Z162" s="48"/>
      <c r="AA162" s="12"/>
      <c r="AB162" s="15"/>
    </row>
    <row r="163" spans="1:28" s="13" customFormat="1" ht="19.5" customHeight="1">
      <c r="A163" s="120" t="s">
        <v>53</v>
      </c>
      <c r="B163" s="121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89"/>
      <c r="S163" s="25"/>
      <c r="T163" s="24"/>
      <c r="U163" s="48"/>
      <c r="V163" s="48"/>
      <c r="W163" s="48"/>
      <c r="X163" s="48"/>
      <c r="Y163" s="53"/>
      <c r="Z163" s="48"/>
      <c r="AA163" s="12"/>
      <c r="AB163" s="15"/>
    </row>
    <row r="164" spans="1:28" s="13" customFormat="1" ht="15" customHeight="1">
      <c r="A164" s="120"/>
      <c r="B164" s="90" t="s">
        <v>22</v>
      </c>
      <c r="C164" s="122">
        <f>C169+C174+C179+C184+C189+C224+C229</f>
        <v>120405.936</v>
      </c>
      <c r="D164" s="122">
        <f aca="true" t="shared" si="21" ref="D164:L164">D169+D174+D179+D184+D189+D224+D229</f>
        <v>53797.299999999996</v>
      </c>
      <c r="E164" s="122">
        <f t="shared" si="21"/>
        <v>54822.847</v>
      </c>
      <c r="F164" s="122">
        <f t="shared" si="21"/>
        <v>1595.2189999999998</v>
      </c>
      <c r="G164" s="122">
        <f t="shared" si="21"/>
        <v>22898.7</v>
      </c>
      <c r="H164" s="122">
        <f t="shared" si="21"/>
        <v>0</v>
      </c>
      <c r="I164" s="122">
        <f t="shared" si="21"/>
        <v>15733.444000000001</v>
      </c>
      <c r="J164" s="122">
        <f t="shared" si="21"/>
        <v>573.4000000000001</v>
      </c>
      <c r="K164" s="122">
        <f t="shared" si="21"/>
        <v>926.7</v>
      </c>
      <c r="L164" s="122">
        <f t="shared" si="21"/>
        <v>1459.5</v>
      </c>
      <c r="M164" s="89">
        <f>SUM(C164:L164)</f>
        <v>272213.0460000001</v>
      </c>
      <c r="N164" s="122">
        <f>N169+N174+N179+N184+N189+N224+N229</f>
        <v>-51275.654</v>
      </c>
      <c r="O164" s="89">
        <f>M164+N164</f>
        <v>220937.39200000008</v>
      </c>
      <c r="P164" s="122">
        <f>P169+P174+P179+P184+P189+P224+P229</f>
        <v>0</v>
      </c>
      <c r="Q164" s="89">
        <f>O164+P164</f>
        <v>220937.39200000008</v>
      </c>
      <c r="R164" s="89">
        <f>Q164/$C$3*100</f>
        <v>31.131096519656204</v>
      </c>
      <c r="S164" s="25"/>
      <c r="T164" s="24"/>
      <c r="U164" s="48"/>
      <c r="V164" s="48"/>
      <c r="W164" s="48"/>
      <c r="X164" s="48"/>
      <c r="Y164" s="53"/>
      <c r="Z164" s="48"/>
      <c r="AA164" s="12"/>
      <c r="AB164" s="15"/>
    </row>
    <row r="165" spans="1:28" s="13" customFormat="1" ht="15" customHeight="1">
      <c r="A165" s="120"/>
      <c r="B165" s="95" t="s">
        <v>23</v>
      </c>
      <c r="C165" s="122">
        <f>C170+C175+C180+C185+C190+C225+C230</f>
        <v>123469.38200000001</v>
      </c>
      <c r="D165" s="122">
        <f aca="true" t="shared" si="22" ref="D165:L165">D170+D175+D180+D185+D190+D225+D230</f>
        <v>54920.479999999996</v>
      </c>
      <c r="E165" s="122">
        <f t="shared" si="22"/>
        <v>54782.832</v>
      </c>
      <c r="F165" s="122">
        <f t="shared" si="22"/>
        <v>1541.4880000000003</v>
      </c>
      <c r="G165" s="122">
        <f t="shared" si="22"/>
        <v>23039.941</v>
      </c>
      <c r="H165" s="122">
        <f t="shared" si="22"/>
        <v>0</v>
      </c>
      <c r="I165" s="122">
        <f t="shared" si="22"/>
        <v>15935.664</v>
      </c>
      <c r="J165" s="122">
        <f t="shared" si="22"/>
        <v>654.840000000002</v>
      </c>
      <c r="K165" s="122">
        <f t="shared" si="22"/>
        <v>926.629</v>
      </c>
      <c r="L165" s="122">
        <f t="shared" si="22"/>
        <v>1459.6</v>
      </c>
      <c r="M165" s="89">
        <f>SUM(C165:L165)</f>
        <v>276730.856</v>
      </c>
      <c r="N165" s="122">
        <f>N170+N175+N180+N185+N190+N225+N230</f>
        <v>-49567.49199999999</v>
      </c>
      <c r="O165" s="89">
        <f>M165+N165</f>
        <v>227163.36400000003</v>
      </c>
      <c r="P165" s="122">
        <f>P170+P175+P180+P185+P190+P225+P230</f>
        <v>0</v>
      </c>
      <c r="Q165" s="89">
        <f>O165+P165</f>
        <v>227163.36400000003</v>
      </c>
      <c r="R165" s="89">
        <f>Q165/$C$4*100</f>
        <v>32.40561540656206</v>
      </c>
      <c r="S165" s="25"/>
      <c r="T165" s="24"/>
      <c r="U165" s="48"/>
      <c r="V165" s="48"/>
      <c r="W165" s="48"/>
      <c r="X165" s="48"/>
      <c r="Y165" s="53"/>
      <c r="Z165" s="48"/>
      <c r="AA165" s="12"/>
      <c r="AB165" s="15"/>
    </row>
    <row r="166" spans="1:28" s="13" customFormat="1" ht="15" customHeight="1">
      <c r="A166" s="120"/>
      <c r="B166" s="90" t="s">
        <v>24</v>
      </c>
      <c r="C166" s="122">
        <f>C171+C176+C181+C186+C191+C226+C231</f>
        <v>53653.825526</v>
      </c>
      <c r="D166" s="122">
        <f aca="true" t="shared" si="23" ref="D166:L166">D171+D176+D181+D186+D191+D226+D231</f>
        <v>24204.292718</v>
      </c>
      <c r="E166" s="122">
        <f t="shared" si="23"/>
        <v>27331.819247</v>
      </c>
      <c r="F166" s="122">
        <f t="shared" si="23"/>
        <v>689.8273220000001</v>
      </c>
      <c r="G166" s="122">
        <f t="shared" si="23"/>
        <v>10992.701413</v>
      </c>
      <c r="H166" s="122">
        <f t="shared" si="23"/>
        <v>0</v>
      </c>
      <c r="I166" s="122">
        <f t="shared" si="23"/>
        <v>7464.578403</v>
      </c>
      <c r="J166" s="122">
        <f t="shared" si="23"/>
        <v>188.539</v>
      </c>
      <c r="K166" s="122">
        <f t="shared" si="23"/>
        <v>574.557935</v>
      </c>
      <c r="L166" s="122">
        <f t="shared" si="23"/>
        <v>526.161</v>
      </c>
      <c r="M166" s="91">
        <f>SUM(C166:L166)</f>
        <v>125626.302564</v>
      </c>
      <c r="N166" s="122">
        <f>N171+N176+N181+N186+N191+N226+N231</f>
        <v>-22347.640168849997</v>
      </c>
      <c r="O166" s="89">
        <f>M166+N166</f>
        <v>103278.66239515</v>
      </c>
      <c r="P166" s="122">
        <f>P171+P176+P181+P186+P191+P226+P231</f>
        <v>0</v>
      </c>
      <c r="Q166" s="89">
        <f>O166+P166</f>
        <v>103278.66239515</v>
      </c>
      <c r="R166" s="89">
        <f>Q166/$C$5*100</f>
        <v>14.733047417282453</v>
      </c>
      <c r="S166" s="25"/>
      <c r="T166" s="24"/>
      <c r="U166" s="48"/>
      <c r="V166" s="48"/>
      <c r="W166" s="48"/>
      <c r="X166" s="48"/>
      <c r="Y166" s="53"/>
      <c r="Z166" s="48"/>
      <c r="AA166" s="12"/>
      <c r="AB166" s="15"/>
    </row>
    <row r="167" spans="1:28" s="13" customFormat="1" ht="15" customHeight="1">
      <c r="A167" s="120"/>
      <c r="B167" s="95" t="s">
        <v>25</v>
      </c>
      <c r="C167" s="96">
        <f aca="true" t="shared" si="24" ref="C167:O167">C166/C164</f>
        <v>0.4456078106149185</v>
      </c>
      <c r="D167" s="96">
        <f t="shared" si="24"/>
        <v>0.4499164961438586</v>
      </c>
      <c r="E167" s="96">
        <f t="shared" si="24"/>
        <v>0.49854797301935083</v>
      </c>
      <c r="F167" s="96">
        <f t="shared" si="24"/>
        <v>0.4324342438248292</v>
      </c>
      <c r="G167" s="96">
        <f t="shared" si="24"/>
        <v>0.4800578815827973</v>
      </c>
      <c r="H167" s="96"/>
      <c r="I167" s="96">
        <f t="shared" si="24"/>
        <v>0.4744402053994027</v>
      </c>
      <c r="J167" s="96">
        <f t="shared" si="24"/>
        <v>0.32880885943494936</v>
      </c>
      <c r="K167" s="96">
        <f t="shared" si="24"/>
        <v>0.620004246250135</v>
      </c>
      <c r="L167" s="96">
        <f t="shared" si="24"/>
        <v>0.3605077081192189</v>
      </c>
      <c r="M167" s="96">
        <f t="shared" si="24"/>
        <v>0.461499933269179</v>
      </c>
      <c r="N167" s="96">
        <f t="shared" si="24"/>
        <v>0.4358333521957613</v>
      </c>
      <c r="O167" s="96">
        <f t="shared" si="24"/>
        <v>0.46745669196253553</v>
      </c>
      <c r="P167" s="96"/>
      <c r="Q167" s="96">
        <f>Q166/Q164</f>
        <v>0.46745669196253553</v>
      </c>
      <c r="R167" s="96"/>
      <c r="S167" s="25"/>
      <c r="T167" s="24"/>
      <c r="U167" s="48"/>
      <c r="V167" s="48"/>
      <c r="W167" s="48"/>
      <c r="X167" s="48"/>
      <c r="Y167" s="53"/>
      <c r="Z167" s="48"/>
      <c r="AA167" s="12"/>
      <c r="AB167" s="15"/>
    </row>
    <row r="168" spans="1:28" s="10" customFormat="1" ht="28.5" customHeight="1">
      <c r="A168" s="129" t="s">
        <v>54</v>
      </c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89"/>
      <c r="S168" s="28"/>
      <c r="T168" s="29"/>
      <c r="U168" s="50"/>
      <c r="V168" s="50"/>
      <c r="W168" s="50"/>
      <c r="X168" s="50"/>
      <c r="Y168" s="35"/>
      <c r="Z168" s="50"/>
      <c r="AA168" s="9"/>
      <c r="AB168" s="18"/>
    </row>
    <row r="169" spans="1:28" s="10" customFormat="1" ht="15" customHeight="1">
      <c r="A169" s="129"/>
      <c r="B169" s="90" t="s">
        <v>22</v>
      </c>
      <c r="C169" s="131">
        <v>20048</v>
      </c>
      <c r="D169" s="131">
        <v>20323.8</v>
      </c>
      <c r="E169" s="131">
        <v>168</v>
      </c>
      <c r="F169" s="131">
        <v>102.7</v>
      </c>
      <c r="G169" s="131">
        <v>154</v>
      </c>
      <c r="H169" s="131"/>
      <c r="I169" s="131">
        <v>7350.844</v>
      </c>
      <c r="J169" s="131"/>
      <c r="K169" s="131"/>
      <c r="L169" s="131">
        <v>226</v>
      </c>
      <c r="M169" s="91">
        <f>SUM(C169:L169)</f>
        <v>48373.344</v>
      </c>
      <c r="N169" s="131"/>
      <c r="O169" s="89">
        <f>M169+N169</f>
        <v>48373.344</v>
      </c>
      <c r="P169" s="131"/>
      <c r="Q169" s="89">
        <f>O169+P169</f>
        <v>48373.344</v>
      </c>
      <c r="R169" s="89">
        <f>Q169/$C$3*100</f>
        <v>6.816027053684655</v>
      </c>
      <c r="S169" s="28"/>
      <c r="T169" s="29"/>
      <c r="U169" s="50"/>
      <c r="V169" s="50"/>
      <c r="W169" s="50"/>
      <c r="X169" s="50"/>
      <c r="Y169" s="35"/>
      <c r="Z169" s="50"/>
      <c r="AA169" s="9"/>
      <c r="AB169" s="18"/>
    </row>
    <row r="170" spans="1:28" s="10" customFormat="1" ht="15" customHeight="1">
      <c r="A170" s="129"/>
      <c r="B170" s="95" t="s">
        <v>23</v>
      </c>
      <c r="C170" s="131">
        <v>20627.762</v>
      </c>
      <c r="D170" s="131">
        <v>21123.8</v>
      </c>
      <c r="E170" s="131">
        <v>168</v>
      </c>
      <c r="F170" s="131">
        <v>102.7</v>
      </c>
      <c r="G170" s="131">
        <v>162.346</v>
      </c>
      <c r="H170" s="131">
        <v>0</v>
      </c>
      <c r="I170" s="131">
        <v>7301.244</v>
      </c>
      <c r="J170" s="131">
        <v>0</v>
      </c>
      <c r="K170" s="131">
        <v>0</v>
      </c>
      <c r="L170" s="131">
        <v>275.6</v>
      </c>
      <c r="M170" s="91">
        <f>SUM(C170:L170)</f>
        <v>49761.45199999999</v>
      </c>
      <c r="N170" s="131"/>
      <c r="O170" s="89">
        <f>M170+N170</f>
        <v>49761.45199999999</v>
      </c>
      <c r="P170" s="131"/>
      <c r="Q170" s="89">
        <f>O170+P170</f>
        <v>49761.45199999999</v>
      </c>
      <c r="R170" s="89">
        <f>Q170/$C$4*100</f>
        <v>7.098637945791725</v>
      </c>
      <c r="S170" s="28"/>
      <c r="T170" s="29"/>
      <c r="U170" s="50"/>
      <c r="V170" s="50"/>
      <c r="W170" s="50"/>
      <c r="X170" s="50"/>
      <c r="Y170" s="35"/>
      <c r="Z170" s="50"/>
      <c r="AA170" s="9"/>
      <c r="AB170" s="18"/>
    </row>
    <row r="171" spans="1:28" s="10" customFormat="1" ht="15" customHeight="1">
      <c r="A171" s="129"/>
      <c r="B171" s="90" t="s">
        <v>24</v>
      </c>
      <c r="C171" s="131">
        <v>10229.307921</v>
      </c>
      <c r="D171" s="131">
        <v>10819.829489</v>
      </c>
      <c r="E171" s="131">
        <v>83.864331</v>
      </c>
      <c r="F171" s="131">
        <v>48.854955</v>
      </c>
      <c r="G171" s="131">
        <v>70.613355</v>
      </c>
      <c r="H171" s="131"/>
      <c r="I171" s="131">
        <v>3729.067672</v>
      </c>
      <c r="J171" s="131">
        <v>0</v>
      </c>
      <c r="K171" s="131"/>
      <c r="L171" s="131">
        <v>142.06232</v>
      </c>
      <c r="M171" s="91">
        <f>SUM(C171:L171)</f>
        <v>25123.600043000002</v>
      </c>
      <c r="N171" s="131"/>
      <c r="O171" s="89">
        <f>M171+N171</f>
        <v>25123.600043000002</v>
      </c>
      <c r="P171" s="89"/>
      <c r="Q171" s="89">
        <f>O171+P171</f>
        <v>25123.600043000002</v>
      </c>
      <c r="R171" s="89">
        <f>Q171/$C$5*100</f>
        <v>3.5839657693295295</v>
      </c>
      <c r="S171" s="28"/>
      <c r="T171" s="29"/>
      <c r="U171" s="50"/>
      <c r="V171" s="50"/>
      <c r="W171" s="50"/>
      <c r="X171" s="50"/>
      <c r="Y171" s="35"/>
      <c r="Z171" s="50"/>
      <c r="AA171" s="9"/>
      <c r="AB171" s="18"/>
    </row>
    <row r="172" spans="1:28" s="10" customFormat="1" ht="15" customHeight="1">
      <c r="A172" s="129"/>
      <c r="B172" s="95" t="s">
        <v>25</v>
      </c>
      <c r="C172" s="96">
        <f>C171/C169</f>
        <v>0.5102408180865922</v>
      </c>
      <c r="D172" s="96">
        <f>D171/D169</f>
        <v>0.532372365846938</v>
      </c>
      <c r="E172" s="96">
        <f>E171/E169</f>
        <v>0.49919244642857147</v>
      </c>
      <c r="F172" s="96">
        <f>F171/F169</f>
        <v>0.47570550146056473</v>
      </c>
      <c r="G172" s="96">
        <f>G171/G169</f>
        <v>0.4585282792207792</v>
      </c>
      <c r="H172" s="96"/>
      <c r="I172" s="96">
        <f>I171/I169</f>
        <v>0.5072978928678122</v>
      </c>
      <c r="J172" s="96"/>
      <c r="K172" s="96"/>
      <c r="L172" s="96">
        <f>L171/L169</f>
        <v>0.6285943362831858</v>
      </c>
      <c r="M172" s="96">
        <f>M171/M169</f>
        <v>0.5193686846003452</v>
      </c>
      <c r="N172" s="96"/>
      <c r="O172" s="96">
        <f>O171/O169</f>
        <v>0.5193686846003452</v>
      </c>
      <c r="P172" s="96"/>
      <c r="Q172" s="96">
        <f>Q171/Q169</f>
        <v>0.5193686846003452</v>
      </c>
      <c r="R172" s="96"/>
      <c r="S172" s="28"/>
      <c r="T172" s="29"/>
      <c r="U172" s="50"/>
      <c r="V172" s="50"/>
      <c r="W172" s="50"/>
      <c r="X172" s="50"/>
      <c r="Y172" s="35"/>
      <c r="Z172" s="50"/>
      <c r="AA172" s="9"/>
      <c r="AB172" s="18"/>
    </row>
    <row r="173" spans="1:28" s="10" customFormat="1" ht="24.75" customHeight="1">
      <c r="A173" s="129" t="s">
        <v>55</v>
      </c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89"/>
      <c r="S173" s="28"/>
      <c r="T173" s="29"/>
      <c r="U173" s="50"/>
      <c r="V173" s="50"/>
      <c r="W173" s="50"/>
      <c r="X173" s="50"/>
      <c r="Y173" s="35"/>
      <c r="Z173" s="50"/>
      <c r="AA173" s="9"/>
      <c r="AB173" s="18"/>
    </row>
    <row r="174" spans="1:28" s="10" customFormat="1" ht="15" customHeight="1">
      <c r="A174" s="129"/>
      <c r="B174" s="90" t="s">
        <v>22</v>
      </c>
      <c r="C174" s="131">
        <v>5042.804</v>
      </c>
      <c r="D174" s="131">
        <v>15807.7</v>
      </c>
      <c r="E174" s="131">
        <v>384</v>
      </c>
      <c r="F174" s="131">
        <v>40.5</v>
      </c>
      <c r="G174" s="131">
        <v>21202.3</v>
      </c>
      <c r="H174" s="131"/>
      <c r="I174" s="131">
        <v>5633.5</v>
      </c>
      <c r="J174" s="131">
        <v>2.6</v>
      </c>
      <c r="K174" s="131">
        <v>34.9</v>
      </c>
      <c r="L174" s="131">
        <v>1187.6</v>
      </c>
      <c r="M174" s="91">
        <f>SUM(C174:L174)</f>
        <v>49335.904</v>
      </c>
      <c r="N174" s="131">
        <v>-9298.6</v>
      </c>
      <c r="O174" s="89">
        <f>M174+N174</f>
        <v>40037.304000000004</v>
      </c>
      <c r="P174" s="131"/>
      <c r="Q174" s="89">
        <f>O174+P174</f>
        <v>40037.304000000004</v>
      </c>
      <c r="R174" s="89">
        <f>Q174/$C$3*100</f>
        <v>5.641440608707906</v>
      </c>
      <c r="S174" s="28"/>
      <c r="T174" s="29"/>
      <c r="U174" s="50"/>
      <c r="V174" s="50"/>
      <c r="W174" s="50"/>
      <c r="X174" s="50"/>
      <c r="Y174" s="35"/>
      <c r="Z174" s="50"/>
      <c r="AA174" s="9"/>
      <c r="AB174" s="18"/>
    </row>
    <row r="175" spans="1:28" s="10" customFormat="1" ht="15" customHeight="1">
      <c r="A175" s="129"/>
      <c r="B175" s="95" t="s">
        <v>23</v>
      </c>
      <c r="C175" s="131">
        <v>5077.127</v>
      </c>
      <c r="D175" s="131">
        <v>15807.7</v>
      </c>
      <c r="E175" s="131">
        <v>388.98</v>
      </c>
      <c r="F175" s="131">
        <v>40.828</v>
      </c>
      <c r="G175" s="131">
        <v>21364.488999999998</v>
      </c>
      <c r="H175" s="131">
        <v>0</v>
      </c>
      <c r="I175" s="131">
        <v>5885.3</v>
      </c>
      <c r="J175" s="131">
        <v>2.5770000000000004</v>
      </c>
      <c r="K175" s="131">
        <v>34.88</v>
      </c>
      <c r="L175" s="131">
        <v>1138.1</v>
      </c>
      <c r="M175" s="91">
        <f>SUM(C175:L175)</f>
        <v>49739.98099999999</v>
      </c>
      <c r="N175" s="131">
        <v>-9317.955</v>
      </c>
      <c r="O175" s="89">
        <f>M175+N175</f>
        <v>40422.02599999999</v>
      </c>
      <c r="P175" s="131"/>
      <c r="Q175" s="89">
        <f>O175+P175</f>
        <v>40422.02599999999</v>
      </c>
      <c r="R175" s="89">
        <f>Q175/$C$4*100</f>
        <v>5.766337517831667</v>
      </c>
      <c r="S175" s="28"/>
      <c r="T175" s="29"/>
      <c r="U175" s="50"/>
      <c r="V175" s="50"/>
      <c r="W175" s="50"/>
      <c r="X175" s="50"/>
      <c r="Y175" s="35"/>
      <c r="Z175" s="50"/>
      <c r="AA175" s="9"/>
      <c r="AB175" s="18"/>
    </row>
    <row r="176" spans="1:28" s="10" customFormat="1" ht="15" customHeight="1">
      <c r="A176" s="129"/>
      <c r="B176" s="90" t="s">
        <v>24</v>
      </c>
      <c r="C176" s="131">
        <v>2195.306231</v>
      </c>
      <c r="D176" s="131">
        <v>7042.01238</v>
      </c>
      <c r="E176" s="131">
        <v>194.384128</v>
      </c>
      <c r="F176" s="131">
        <v>16.63898</v>
      </c>
      <c r="G176" s="131">
        <v>10211.542657</v>
      </c>
      <c r="H176" s="131">
        <v>0</v>
      </c>
      <c r="I176" s="131">
        <v>2337.576948</v>
      </c>
      <c r="J176" s="131">
        <v>0</v>
      </c>
      <c r="K176" s="131">
        <v>11.4252</v>
      </c>
      <c r="L176" s="131">
        <v>362.03027</v>
      </c>
      <c r="M176" s="91">
        <f>SUM(C176:L176)</f>
        <v>22370.916794000004</v>
      </c>
      <c r="N176" s="131">
        <v>-5244.004838999999</v>
      </c>
      <c r="O176" s="89">
        <f>M176+N176</f>
        <v>17126.911955000003</v>
      </c>
      <c r="P176" s="89"/>
      <c r="Q176" s="89">
        <f>O176+P176</f>
        <v>17126.911955000003</v>
      </c>
      <c r="R176" s="89">
        <f>Q176/$C$5*100</f>
        <v>2.4432114058487877</v>
      </c>
      <c r="S176" s="28"/>
      <c r="T176" s="29"/>
      <c r="U176" s="50"/>
      <c r="V176" s="50"/>
      <c r="W176" s="50"/>
      <c r="X176" s="50"/>
      <c r="Y176" s="35"/>
      <c r="Z176" s="50"/>
      <c r="AA176" s="9"/>
      <c r="AB176" s="18"/>
    </row>
    <row r="177" spans="1:28" s="10" customFormat="1" ht="15" customHeight="1">
      <c r="A177" s="129"/>
      <c r="B177" s="95" t="s">
        <v>25</v>
      </c>
      <c r="C177" s="96">
        <f>C176/C174</f>
        <v>0.43533443516741877</v>
      </c>
      <c r="D177" s="96">
        <f>D176/D174</f>
        <v>0.4454798851192773</v>
      </c>
      <c r="E177" s="96">
        <f>E176/E174</f>
        <v>0.5062086666666666</v>
      </c>
      <c r="F177" s="96">
        <f>F176/F174</f>
        <v>0.410839012345679</v>
      </c>
      <c r="G177" s="96">
        <f>G176/G174</f>
        <v>0.48162428873282614</v>
      </c>
      <c r="H177" s="96"/>
      <c r="I177" s="96">
        <f aca="true" t="shared" si="25" ref="I177:O177">I176/I174</f>
        <v>0.4149422114138635</v>
      </c>
      <c r="J177" s="96">
        <f t="shared" si="25"/>
        <v>0</v>
      </c>
      <c r="K177" s="96">
        <f t="shared" si="25"/>
        <v>0.32736962750716336</v>
      </c>
      <c r="L177" s="96">
        <f t="shared" si="25"/>
        <v>0.3048419248905355</v>
      </c>
      <c r="M177" s="96">
        <f t="shared" si="25"/>
        <v>0.4534409016605838</v>
      </c>
      <c r="N177" s="96">
        <f t="shared" si="25"/>
        <v>0.5639563847245821</v>
      </c>
      <c r="O177" s="96">
        <f t="shared" si="25"/>
        <v>0.42777385697598425</v>
      </c>
      <c r="P177" s="96"/>
      <c r="Q177" s="96">
        <f>Q176/Q174</f>
        <v>0.42777385697598425</v>
      </c>
      <c r="R177" s="96"/>
      <c r="S177" s="28"/>
      <c r="T177" s="29"/>
      <c r="U177" s="50"/>
      <c r="V177" s="50"/>
      <c r="W177" s="50"/>
      <c r="X177" s="50"/>
      <c r="Y177" s="35"/>
      <c r="Z177" s="50"/>
      <c r="AA177" s="9"/>
      <c r="AB177" s="18"/>
    </row>
    <row r="178" spans="1:28" s="10" customFormat="1" ht="27" customHeight="1">
      <c r="A178" s="129" t="s">
        <v>56</v>
      </c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89"/>
      <c r="S178" s="28"/>
      <c r="T178" s="29"/>
      <c r="U178" s="50"/>
      <c r="V178" s="50"/>
      <c r="W178" s="50"/>
      <c r="X178" s="50"/>
      <c r="Y178" s="35"/>
      <c r="Z178" s="50"/>
      <c r="AA178" s="9"/>
      <c r="AB178" s="18"/>
    </row>
    <row r="179" spans="1:28" s="10" customFormat="1" ht="15" customHeight="1">
      <c r="A179" s="129"/>
      <c r="B179" s="90" t="s">
        <v>22</v>
      </c>
      <c r="C179" s="131">
        <v>8961.482</v>
      </c>
      <c r="D179" s="131">
        <v>1011.2</v>
      </c>
      <c r="E179" s="131">
        <v>10</v>
      </c>
      <c r="F179" s="131">
        <v>0.5</v>
      </c>
      <c r="G179" s="131">
        <v>5.5</v>
      </c>
      <c r="H179" s="131"/>
      <c r="I179" s="131"/>
      <c r="J179" s="131"/>
      <c r="K179" s="131">
        <v>891.7</v>
      </c>
      <c r="L179" s="131">
        <v>45.9</v>
      </c>
      <c r="M179" s="91">
        <f>SUM(C179:L179)</f>
        <v>10926.282000000001</v>
      </c>
      <c r="N179" s="131">
        <v>-397</v>
      </c>
      <c r="O179" s="89">
        <f>M179+N179</f>
        <v>10529.282000000001</v>
      </c>
      <c r="P179" s="131"/>
      <c r="Q179" s="89">
        <f>O179+P179</f>
        <v>10529.282000000001</v>
      </c>
      <c r="R179" s="89">
        <f>Q179/$C$3*100</f>
        <v>1.48362434831619</v>
      </c>
      <c r="S179" s="28"/>
      <c r="T179" s="29"/>
      <c r="U179" s="50"/>
      <c r="V179" s="50"/>
      <c r="W179" s="50"/>
      <c r="X179" s="50"/>
      <c r="Y179" s="35"/>
      <c r="Z179" s="50"/>
      <c r="AA179" s="9"/>
      <c r="AB179" s="18"/>
    </row>
    <row r="180" spans="1:28" s="10" customFormat="1" ht="15" customHeight="1">
      <c r="A180" s="129"/>
      <c r="B180" s="95" t="s">
        <v>23</v>
      </c>
      <c r="C180" s="131">
        <v>8907.011</v>
      </c>
      <c r="D180" s="131">
        <v>1011.2</v>
      </c>
      <c r="E180" s="131">
        <v>10</v>
      </c>
      <c r="F180" s="131">
        <v>0.5</v>
      </c>
      <c r="G180" s="131">
        <v>5.5</v>
      </c>
      <c r="H180" s="131">
        <v>0</v>
      </c>
      <c r="I180" s="131">
        <v>0</v>
      </c>
      <c r="J180" s="131">
        <v>0</v>
      </c>
      <c r="K180" s="131">
        <v>891.653</v>
      </c>
      <c r="L180" s="131">
        <v>45.9</v>
      </c>
      <c r="M180" s="91">
        <f>SUM(C180:L180)</f>
        <v>10871.764000000001</v>
      </c>
      <c r="N180" s="131">
        <v>-397.035</v>
      </c>
      <c r="O180" s="89">
        <f>M180+N180</f>
        <v>10474.729000000001</v>
      </c>
      <c r="P180" s="131"/>
      <c r="Q180" s="89">
        <f>O180+P180</f>
        <v>10474.729000000001</v>
      </c>
      <c r="R180" s="89">
        <f>Q180/$C$4*100</f>
        <v>1.494255206847361</v>
      </c>
      <c r="S180" s="28"/>
      <c r="T180" s="29"/>
      <c r="U180" s="50"/>
      <c r="V180" s="50"/>
      <c r="W180" s="50"/>
      <c r="X180" s="50"/>
      <c r="Y180" s="35"/>
      <c r="Z180" s="50"/>
      <c r="AA180" s="9"/>
      <c r="AB180" s="18"/>
    </row>
    <row r="181" spans="1:28" s="10" customFormat="1" ht="15" customHeight="1">
      <c r="A181" s="129"/>
      <c r="B181" s="90" t="s">
        <v>24</v>
      </c>
      <c r="C181" s="131">
        <v>4883.828385</v>
      </c>
      <c r="D181" s="131">
        <v>320.98393400000003</v>
      </c>
      <c r="E181" s="131">
        <v>2.56143</v>
      </c>
      <c r="F181" s="131">
        <v>0.025177</v>
      </c>
      <c r="G181" s="131">
        <v>0.330743</v>
      </c>
      <c r="H181" s="131">
        <v>0</v>
      </c>
      <c r="I181" s="131">
        <v>0.356517</v>
      </c>
      <c r="J181" s="131">
        <v>0</v>
      </c>
      <c r="K181" s="131">
        <v>563.132735</v>
      </c>
      <c r="L181" s="131">
        <v>22.06841</v>
      </c>
      <c r="M181" s="91">
        <f>SUM(C181:L181)</f>
        <v>5793.287331</v>
      </c>
      <c r="N181" s="131">
        <v>-24.86813685</v>
      </c>
      <c r="O181" s="89">
        <f>M181+N181</f>
        <v>5768.41919415</v>
      </c>
      <c r="P181" s="89"/>
      <c r="Q181" s="89">
        <f>O181+P181</f>
        <v>5768.41919415</v>
      </c>
      <c r="R181" s="89">
        <f>Q181/$C$5*100</f>
        <v>0.8228843358273894</v>
      </c>
      <c r="S181" s="28"/>
      <c r="T181" s="29"/>
      <c r="U181" s="50"/>
      <c r="V181" s="50"/>
      <c r="W181" s="50"/>
      <c r="X181" s="50"/>
      <c r="Y181" s="35"/>
      <c r="Z181" s="50"/>
      <c r="AA181" s="9"/>
      <c r="AB181" s="18"/>
    </row>
    <row r="182" spans="1:28" s="10" customFormat="1" ht="15" customHeight="1">
      <c r="A182" s="129"/>
      <c r="B182" s="95" t="s">
        <v>25</v>
      </c>
      <c r="C182" s="96">
        <f>C181/C179</f>
        <v>0.5449799915906766</v>
      </c>
      <c r="D182" s="96">
        <f>D181/D179</f>
        <v>0.3174287321993671</v>
      </c>
      <c r="E182" s="96">
        <f>E181/E179</f>
        <v>0.256143</v>
      </c>
      <c r="F182" s="96">
        <f>F181/F179</f>
        <v>0.050354</v>
      </c>
      <c r="G182" s="96">
        <f>G181/G179</f>
        <v>0.06013509090909091</v>
      </c>
      <c r="H182" s="96"/>
      <c r="I182" s="96"/>
      <c r="J182" s="96"/>
      <c r="K182" s="96">
        <f>K181/K179</f>
        <v>0.6315271223505663</v>
      </c>
      <c r="L182" s="96">
        <f>L181/L179</f>
        <v>0.48079324618736385</v>
      </c>
      <c r="M182" s="96">
        <f>M181/M179</f>
        <v>0.5302157981095491</v>
      </c>
      <c r="N182" s="96">
        <f>N181/N179</f>
        <v>0.06264014319899244</v>
      </c>
      <c r="O182" s="96">
        <f>O181/O179</f>
        <v>0.5478454460760002</v>
      </c>
      <c r="P182" s="96"/>
      <c r="Q182" s="96">
        <f>Q181/Q179</f>
        <v>0.5478454460760002</v>
      </c>
      <c r="R182" s="96"/>
      <c r="S182" s="28"/>
      <c r="T182" s="29"/>
      <c r="U182" s="50"/>
      <c r="V182" s="50"/>
      <c r="W182" s="50"/>
      <c r="X182" s="50"/>
      <c r="Y182" s="35"/>
      <c r="Z182" s="50"/>
      <c r="AA182" s="9"/>
      <c r="AB182" s="18"/>
    </row>
    <row r="183" spans="1:28" s="10" customFormat="1" ht="25.5" customHeight="1">
      <c r="A183" s="129" t="s">
        <v>57</v>
      </c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89"/>
      <c r="S183" s="28"/>
      <c r="T183" s="29"/>
      <c r="U183" s="50"/>
      <c r="V183" s="50"/>
      <c r="W183" s="50"/>
      <c r="X183" s="50"/>
      <c r="Y183" s="35"/>
      <c r="Z183" s="50"/>
      <c r="AA183" s="9"/>
      <c r="AB183" s="18"/>
    </row>
    <row r="184" spans="1:28" s="10" customFormat="1" ht="15" customHeight="1">
      <c r="A184" s="132"/>
      <c r="B184" s="90" t="s">
        <v>22</v>
      </c>
      <c r="C184" s="131">
        <v>3659.959</v>
      </c>
      <c r="D184" s="131">
        <v>1826.7</v>
      </c>
      <c r="E184" s="131"/>
      <c r="F184" s="131">
        <v>2.1</v>
      </c>
      <c r="G184" s="131">
        <v>0</v>
      </c>
      <c r="H184" s="131">
        <v>0</v>
      </c>
      <c r="I184" s="131">
        <v>0</v>
      </c>
      <c r="J184" s="131">
        <f>'[91]progr initial '!J248</f>
        <v>0</v>
      </c>
      <c r="K184" s="131">
        <f>'[91]progr initial '!K248</f>
        <v>0</v>
      </c>
      <c r="L184" s="131">
        <f>'[91]progr initial '!L248</f>
        <v>0</v>
      </c>
      <c r="M184" s="91">
        <f>SUM(C184:L184)</f>
        <v>5488.759</v>
      </c>
      <c r="N184" s="131"/>
      <c r="O184" s="89">
        <f>M184+N184</f>
        <v>5488.759</v>
      </c>
      <c r="P184" s="131"/>
      <c r="Q184" s="89">
        <f>O184+P184</f>
        <v>5488.759</v>
      </c>
      <c r="R184" s="89">
        <f>Q184/$C$3*100</f>
        <v>0.773391432999859</v>
      </c>
      <c r="S184" s="28"/>
      <c r="T184" s="29"/>
      <c r="U184" s="50"/>
      <c r="V184" s="50"/>
      <c r="W184" s="50"/>
      <c r="X184" s="50"/>
      <c r="Y184" s="35"/>
      <c r="Z184" s="50"/>
      <c r="AA184" s="9"/>
      <c r="AB184" s="18"/>
    </row>
    <row r="185" spans="1:28" s="10" customFormat="1" ht="15" customHeight="1">
      <c r="A185" s="132"/>
      <c r="B185" s="95" t="s">
        <v>23</v>
      </c>
      <c r="C185" s="131">
        <v>3637.756</v>
      </c>
      <c r="D185" s="131">
        <v>1826.78</v>
      </c>
      <c r="E185" s="131">
        <v>0</v>
      </c>
      <c r="F185" s="131">
        <v>2.596</v>
      </c>
      <c r="G185" s="131"/>
      <c r="H185" s="131"/>
      <c r="I185" s="131"/>
      <c r="J185" s="131">
        <f>'[91]BGC 2013_V3'!J182</f>
        <v>0</v>
      </c>
      <c r="K185" s="131">
        <f>'[91]BGC 2013_V3'!K182</f>
        <v>0</v>
      </c>
      <c r="L185" s="131">
        <f>'[91]BGC 2013_V3'!L182</f>
        <v>0</v>
      </c>
      <c r="M185" s="91">
        <f>SUM(C185:L185)</f>
        <v>5467.132</v>
      </c>
      <c r="N185" s="131"/>
      <c r="O185" s="89">
        <f>M185+N185</f>
        <v>5467.132</v>
      </c>
      <c r="P185" s="131"/>
      <c r="Q185" s="89">
        <f>O185+P185</f>
        <v>5467.132</v>
      </c>
      <c r="R185" s="89">
        <f>Q185/$C$4*100</f>
        <v>0.7799047075606277</v>
      </c>
      <c r="S185" s="28"/>
      <c r="T185" s="29"/>
      <c r="U185" s="50"/>
      <c r="V185" s="50"/>
      <c r="W185" s="50"/>
      <c r="X185" s="50"/>
      <c r="Y185" s="35"/>
      <c r="Z185" s="50"/>
      <c r="AA185" s="9"/>
      <c r="AB185" s="18"/>
    </row>
    <row r="186" spans="1:28" s="10" customFormat="1" ht="15" customHeight="1">
      <c r="A186" s="132"/>
      <c r="B186" s="90" t="s">
        <v>24</v>
      </c>
      <c r="C186" s="131">
        <v>2239.165136</v>
      </c>
      <c r="D186" s="131">
        <v>962.099489</v>
      </c>
      <c r="E186" s="131"/>
      <c r="F186" s="131">
        <v>0.922743</v>
      </c>
      <c r="G186" s="131"/>
      <c r="H186" s="131"/>
      <c r="I186" s="131"/>
      <c r="J186" s="131">
        <v>0</v>
      </c>
      <c r="K186" s="131"/>
      <c r="L186" s="131"/>
      <c r="M186" s="91">
        <f>SUM(C186:L186)</f>
        <v>3202.187368</v>
      </c>
      <c r="N186" s="131"/>
      <c r="O186" s="89">
        <f>M186+N186</f>
        <v>3202.187368</v>
      </c>
      <c r="P186" s="89"/>
      <c r="Q186" s="89">
        <f>O186+P186</f>
        <v>3202.187368</v>
      </c>
      <c r="R186" s="89">
        <f>Q186/$C$5*100</f>
        <v>0.4568027629101284</v>
      </c>
      <c r="S186" s="28"/>
      <c r="T186" s="29"/>
      <c r="U186" s="50"/>
      <c r="V186" s="50"/>
      <c r="W186" s="50"/>
      <c r="X186" s="50"/>
      <c r="Y186" s="35"/>
      <c r="Z186" s="50"/>
      <c r="AA186" s="9"/>
      <c r="AB186" s="18"/>
    </row>
    <row r="187" spans="1:28" s="10" customFormat="1" ht="15" customHeight="1">
      <c r="A187" s="132"/>
      <c r="B187" s="95" t="s">
        <v>25</v>
      </c>
      <c r="C187" s="96">
        <f>C186/C184</f>
        <v>0.6118006065095265</v>
      </c>
      <c r="D187" s="96">
        <f>D186/D184</f>
        <v>0.5266871894673455</v>
      </c>
      <c r="E187" s="96"/>
      <c r="F187" s="96">
        <f>F186/F184</f>
        <v>0.43940142857142855</v>
      </c>
      <c r="G187" s="96"/>
      <c r="H187" s="96"/>
      <c r="I187" s="96"/>
      <c r="J187" s="96"/>
      <c r="K187" s="96"/>
      <c r="L187" s="96"/>
      <c r="M187" s="96">
        <f>M186/M184</f>
        <v>0.5834082655113842</v>
      </c>
      <c r="N187" s="96"/>
      <c r="O187" s="96">
        <f>O186/O184</f>
        <v>0.5834082655113842</v>
      </c>
      <c r="P187" s="96"/>
      <c r="Q187" s="96">
        <f>Q186/Q184</f>
        <v>0.5834082655113842</v>
      </c>
      <c r="R187" s="96"/>
      <c r="S187" s="28"/>
      <c r="T187" s="29"/>
      <c r="U187" s="50"/>
      <c r="V187" s="50"/>
      <c r="W187" s="50"/>
      <c r="X187" s="50"/>
      <c r="Y187" s="35"/>
      <c r="Z187" s="50"/>
      <c r="AA187" s="9"/>
      <c r="AB187" s="18"/>
    </row>
    <row r="188" spans="1:28" s="13" customFormat="1" ht="15.75">
      <c r="A188" s="120" t="s">
        <v>58</v>
      </c>
      <c r="B188" s="121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89"/>
      <c r="S188" s="25"/>
      <c r="T188" s="24"/>
      <c r="U188" s="48"/>
      <c r="V188" s="48"/>
      <c r="W188" s="48"/>
      <c r="X188" s="48"/>
      <c r="Y188" s="53"/>
      <c r="Z188" s="48"/>
      <c r="AA188" s="12"/>
      <c r="AB188" s="15"/>
    </row>
    <row r="189" spans="1:28" s="13" customFormat="1" ht="15" customHeight="1">
      <c r="A189" s="120"/>
      <c r="B189" s="90" t="s">
        <v>22</v>
      </c>
      <c r="C189" s="122">
        <f>C194+C199+C204+C209+C219+C214</f>
        <v>80996.697</v>
      </c>
      <c r="D189" s="122">
        <f aca="true" t="shared" si="26" ref="D189:L189">D194+D199+D204+D209+D219+D214</f>
        <v>14827.9</v>
      </c>
      <c r="E189" s="122">
        <f t="shared" si="26"/>
        <v>54260.847</v>
      </c>
      <c r="F189" s="122">
        <f t="shared" si="26"/>
        <v>1449.4189999999999</v>
      </c>
      <c r="G189" s="122">
        <f t="shared" si="26"/>
        <v>1536.8999999999999</v>
      </c>
      <c r="H189" s="122">
        <f t="shared" si="26"/>
        <v>0</v>
      </c>
      <c r="I189" s="122">
        <f t="shared" si="26"/>
        <v>2749.1000000000004</v>
      </c>
      <c r="J189" s="122">
        <f t="shared" si="26"/>
        <v>570.8000000000001</v>
      </c>
      <c r="K189" s="122">
        <f t="shared" si="26"/>
        <v>0.1</v>
      </c>
      <c r="L189" s="122">
        <f t="shared" si="26"/>
        <v>0</v>
      </c>
      <c r="M189" s="91">
        <f>SUM(C189:L189)</f>
        <v>156391.76299999998</v>
      </c>
      <c r="N189" s="122">
        <f>N194+N199+N204+N209+N219+N214</f>
        <v>-40680.054000000004</v>
      </c>
      <c r="O189" s="89">
        <f>M189+N189</f>
        <v>115711.70899999997</v>
      </c>
      <c r="P189" s="122">
        <f>P194+P199+P204+P209+P219+P214</f>
        <v>0</v>
      </c>
      <c r="Q189" s="89">
        <f>O189+P189</f>
        <v>115711.70899999997</v>
      </c>
      <c r="R189" s="89">
        <f>Q189/$C$3*100</f>
        <v>16.304312949133433</v>
      </c>
      <c r="S189" s="25"/>
      <c r="T189" s="24"/>
      <c r="U189" s="48"/>
      <c r="V189" s="48"/>
      <c r="W189" s="48"/>
      <c r="X189" s="48"/>
      <c r="Y189" s="53"/>
      <c r="Z189" s="48"/>
      <c r="AA189" s="12"/>
      <c r="AB189" s="15"/>
    </row>
    <row r="190" spans="1:28" s="13" customFormat="1" ht="15" customHeight="1">
      <c r="A190" s="120"/>
      <c r="B190" s="95" t="s">
        <v>23</v>
      </c>
      <c r="C190" s="122">
        <f aca="true" t="shared" si="27" ref="C190:L190">C195+C200+C205+C210+C220+C215</f>
        <v>83591.06</v>
      </c>
      <c r="D190" s="122">
        <f t="shared" si="27"/>
        <v>15151</v>
      </c>
      <c r="E190" s="122">
        <f t="shared" si="27"/>
        <v>54215.852</v>
      </c>
      <c r="F190" s="122">
        <f t="shared" si="27"/>
        <v>1394.8640000000003</v>
      </c>
      <c r="G190" s="122">
        <f t="shared" si="27"/>
        <v>1507.606</v>
      </c>
      <c r="H190" s="122">
        <f t="shared" si="27"/>
        <v>0</v>
      </c>
      <c r="I190" s="122">
        <f t="shared" si="27"/>
        <v>2749.12</v>
      </c>
      <c r="J190" s="122">
        <f t="shared" si="27"/>
        <v>652.263000000002</v>
      </c>
      <c r="K190" s="122">
        <f t="shared" si="27"/>
        <v>0.096</v>
      </c>
      <c r="L190" s="122">
        <f t="shared" si="27"/>
        <v>0</v>
      </c>
      <c r="M190" s="91">
        <f>SUM(C190:L190)</f>
        <v>159261.861</v>
      </c>
      <c r="N190" s="122">
        <f>N195+N200+N205+N210+N220+N215</f>
        <v>-39063.096999999994</v>
      </c>
      <c r="O190" s="89">
        <f>M190+N190</f>
        <v>120198.76400000001</v>
      </c>
      <c r="P190" s="122">
        <f>P195+P200+P205+P210+P220+P215</f>
        <v>0</v>
      </c>
      <c r="Q190" s="89">
        <f>O190+P190</f>
        <v>120198.76400000001</v>
      </c>
      <c r="R190" s="89">
        <f>Q190/$C$4*100</f>
        <v>17.146756633380885</v>
      </c>
      <c r="S190" s="25"/>
      <c r="T190" s="24"/>
      <c r="U190" s="48"/>
      <c r="V190" s="48"/>
      <c r="W190" s="48"/>
      <c r="X190" s="48"/>
      <c r="Y190" s="53"/>
      <c r="Z190" s="48"/>
      <c r="AA190" s="12"/>
      <c r="AB190" s="15"/>
    </row>
    <row r="191" spans="1:28" s="13" customFormat="1" ht="15" customHeight="1">
      <c r="A191" s="120"/>
      <c r="B191" s="90" t="s">
        <v>24</v>
      </c>
      <c r="C191" s="122">
        <f aca="true" t="shared" si="28" ref="C191:L191">C196+C201+C206+C211+C221+C216</f>
        <v>33921.446017</v>
      </c>
      <c r="D191" s="122">
        <f t="shared" si="28"/>
        <v>5059.367426</v>
      </c>
      <c r="E191" s="122">
        <f t="shared" si="28"/>
        <v>27051.009358</v>
      </c>
      <c r="F191" s="122">
        <f t="shared" si="28"/>
        <v>623.3854670000001</v>
      </c>
      <c r="G191" s="122">
        <f t="shared" si="28"/>
        <v>710.214658</v>
      </c>
      <c r="H191" s="122">
        <f t="shared" si="28"/>
        <v>0</v>
      </c>
      <c r="I191" s="122">
        <f t="shared" si="28"/>
        <v>1394.568518</v>
      </c>
      <c r="J191" s="122">
        <f t="shared" si="28"/>
        <v>188.539</v>
      </c>
      <c r="K191" s="122">
        <f t="shared" si="28"/>
        <v>0</v>
      </c>
      <c r="L191" s="122">
        <f t="shared" si="28"/>
        <v>0</v>
      </c>
      <c r="M191" s="91">
        <f>SUM(C191:L191)</f>
        <v>68948.530444</v>
      </c>
      <c r="N191" s="122">
        <f>N196+N201+N206+N211+N221+N216</f>
        <v>-17054.881923</v>
      </c>
      <c r="O191" s="89">
        <f>M191+N191</f>
        <v>51893.648521</v>
      </c>
      <c r="P191" s="122">
        <f>P196+P201+P206+P211+P221+P216</f>
        <v>0</v>
      </c>
      <c r="Q191" s="89">
        <f>O191+P191</f>
        <v>51893.648521</v>
      </c>
      <c r="R191" s="89">
        <f>Q191/$C$5*100</f>
        <v>7.402802927389445</v>
      </c>
      <c r="S191" s="25"/>
      <c r="T191" s="24"/>
      <c r="U191" s="48"/>
      <c r="V191" s="48"/>
      <c r="W191" s="48"/>
      <c r="X191" s="48"/>
      <c r="Y191" s="53"/>
      <c r="Z191" s="48"/>
      <c r="AA191" s="12"/>
      <c r="AB191" s="15"/>
    </row>
    <row r="192" spans="1:28" s="13" customFormat="1" ht="15" customHeight="1">
      <c r="A192" s="120"/>
      <c r="B192" s="95" t="s">
        <v>25</v>
      </c>
      <c r="C192" s="96">
        <f aca="true" t="shared" si="29" ref="C192:K192">C191/C189</f>
        <v>0.418800361908585</v>
      </c>
      <c r="D192" s="96">
        <f t="shared" si="29"/>
        <v>0.3412059311163415</v>
      </c>
      <c r="E192" s="96">
        <f t="shared" si="29"/>
        <v>0.498536437479496</v>
      </c>
      <c r="F192" s="96">
        <f t="shared" si="29"/>
        <v>0.4300933456785099</v>
      </c>
      <c r="G192" s="96">
        <f t="shared" si="29"/>
        <v>0.4621085678964149</v>
      </c>
      <c r="H192" s="96"/>
      <c r="I192" s="96">
        <f t="shared" si="29"/>
        <v>0.507281844239933</v>
      </c>
      <c r="J192" s="96">
        <f t="shared" si="29"/>
        <v>0.3303065872459705</v>
      </c>
      <c r="K192" s="96">
        <f t="shared" si="29"/>
        <v>0</v>
      </c>
      <c r="L192" s="96"/>
      <c r="M192" s="96">
        <f>M191/M189</f>
        <v>0.44087060035252634</v>
      </c>
      <c r="N192" s="96">
        <f>N191/N189</f>
        <v>0.4192443285104784</v>
      </c>
      <c r="O192" s="96">
        <f>O191/O189</f>
        <v>0.4484736157600093</v>
      </c>
      <c r="P192" s="96"/>
      <c r="Q192" s="96">
        <f>Q191/Q189</f>
        <v>0.4484736157600093</v>
      </c>
      <c r="R192" s="96"/>
      <c r="S192" s="25"/>
      <c r="T192" s="24"/>
      <c r="U192" s="48"/>
      <c r="V192" s="48"/>
      <c r="W192" s="48"/>
      <c r="X192" s="48"/>
      <c r="Y192" s="53"/>
      <c r="Z192" s="48"/>
      <c r="AA192" s="12"/>
      <c r="AB192" s="15"/>
    </row>
    <row r="193" spans="1:28" s="10" customFormat="1" ht="30">
      <c r="A193" s="114" t="s">
        <v>59</v>
      </c>
      <c r="B193" s="115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89"/>
      <c r="S193" s="22"/>
      <c r="T193" s="21"/>
      <c r="U193" s="50"/>
      <c r="V193" s="50"/>
      <c r="W193" s="23"/>
      <c r="X193" s="50"/>
      <c r="Y193" s="35"/>
      <c r="Z193" s="50"/>
      <c r="AA193" s="9"/>
      <c r="AB193" s="18"/>
    </row>
    <row r="194" spans="1:28" s="78" customFormat="1" ht="15" customHeight="1">
      <c r="A194" s="114"/>
      <c r="B194" s="90" t="s">
        <v>22</v>
      </c>
      <c r="C194" s="118">
        <v>34303.27</v>
      </c>
      <c r="D194" s="118">
        <v>385.7</v>
      </c>
      <c r="E194" s="118">
        <v>0.855</v>
      </c>
      <c r="F194" s="118">
        <v>297.258</v>
      </c>
      <c r="G194" s="118"/>
      <c r="H194" s="118"/>
      <c r="I194" s="118">
        <v>407.7</v>
      </c>
      <c r="J194" s="118">
        <f>'[91]progr initial '!J256</f>
        <v>0</v>
      </c>
      <c r="K194" s="118">
        <f>'[91]progr initial '!K256</f>
        <v>0</v>
      </c>
      <c r="L194" s="118">
        <f>'[91]progr initial '!L256</f>
        <v>0</v>
      </c>
      <c r="M194" s="89">
        <f>SUM(C194:L194)</f>
        <v>35394.782999999996</v>
      </c>
      <c r="N194" s="118">
        <v>-33896.254</v>
      </c>
      <c r="O194" s="89">
        <f>M194+N194</f>
        <v>1498.528999999995</v>
      </c>
      <c r="P194" s="118"/>
      <c r="Q194" s="89">
        <f>O194+P194</f>
        <v>1498.528999999995</v>
      </c>
      <c r="R194" s="89">
        <f>Q194/$C$3*100</f>
        <v>0.21114964069324996</v>
      </c>
      <c r="S194" s="63"/>
      <c r="T194" s="75"/>
      <c r="U194" s="76"/>
      <c r="V194" s="76"/>
      <c r="W194" s="62"/>
      <c r="X194" s="76"/>
      <c r="Y194" s="77"/>
      <c r="Z194" s="76"/>
      <c r="AA194" s="59"/>
      <c r="AB194" s="60"/>
    </row>
    <row r="195" spans="1:28" s="10" customFormat="1" ht="15" customHeight="1">
      <c r="A195" s="114"/>
      <c r="B195" s="95" t="s">
        <v>23</v>
      </c>
      <c r="C195" s="118">
        <v>32882.786</v>
      </c>
      <c r="D195" s="118">
        <v>385.7</v>
      </c>
      <c r="E195" s="118">
        <v>0.855</v>
      </c>
      <c r="F195" s="118">
        <v>292.25800000000004</v>
      </c>
      <c r="G195" s="118">
        <v>0</v>
      </c>
      <c r="H195" s="118">
        <v>0</v>
      </c>
      <c r="I195" s="118">
        <v>407.7</v>
      </c>
      <c r="J195" s="118">
        <f>'[91]BGC 2013_V3'!J192</f>
        <v>0</v>
      </c>
      <c r="K195" s="118">
        <f>'[91]BGC 2013_V3'!K192</f>
        <v>0</v>
      </c>
      <c r="L195" s="118">
        <f>'[91]BGC 2013_V3'!L192</f>
        <v>0</v>
      </c>
      <c r="M195" s="91">
        <f>SUM(C195:L195)</f>
        <v>33969.299</v>
      </c>
      <c r="N195" s="118">
        <v>-32407.213999999993</v>
      </c>
      <c r="O195" s="89">
        <f>M195+N195</f>
        <v>1562.0850000000064</v>
      </c>
      <c r="P195" s="118"/>
      <c r="Q195" s="89">
        <f>O195+P195</f>
        <v>1562.0850000000064</v>
      </c>
      <c r="R195" s="89">
        <f>Q195/$C$4*100</f>
        <v>0.22283666191155582</v>
      </c>
      <c r="S195" s="22"/>
      <c r="T195" s="21"/>
      <c r="U195" s="50"/>
      <c r="V195" s="50"/>
      <c r="W195" s="23"/>
      <c r="X195" s="50"/>
      <c r="Y195" s="35"/>
      <c r="Z195" s="50"/>
      <c r="AA195" s="9"/>
      <c r="AB195" s="18"/>
    </row>
    <row r="196" spans="1:28" s="10" customFormat="1" ht="15" customHeight="1">
      <c r="A196" s="114"/>
      <c r="B196" s="90" t="s">
        <v>24</v>
      </c>
      <c r="C196" s="118">
        <v>15747.851993</v>
      </c>
      <c r="D196" s="118">
        <v>283.32968299999993</v>
      </c>
      <c r="E196" s="118">
        <v>0.037435</v>
      </c>
      <c r="F196" s="118">
        <v>121.058246</v>
      </c>
      <c r="G196" s="118"/>
      <c r="H196" s="118">
        <v>0</v>
      </c>
      <c r="I196" s="118">
        <v>226.738648</v>
      </c>
      <c r="J196" s="118">
        <f>'[89]iunie  2013 '!I69</f>
        <v>0</v>
      </c>
      <c r="K196" s="118"/>
      <c r="L196" s="118"/>
      <c r="M196" s="91">
        <f>SUM(C196:L196)</f>
        <v>16379.016005000001</v>
      </c>
      <c r="N196" s="118">
        <v>-15928.159185</v>
      </c>
      <c r="O196" s="89">
        <f>M196+N196</f>
        <v>450.8568200000009</v>
      </c>
      <c r="P196" s="89"/>
      <c r="Q196" s="89">
        <f>O196+P196</f>
        <v>450.8568200000009</v>
      </c>
      <c r="R196" s="89">
        <f>Q196/$C$5*100</f>
        <v>0.06431623680456504</v>
      </c>
      <c r="S196" s="22"/>
      <c r="T196" s="21"/>
      <c r="U196" s="50"/>
      <c r="V196" s="50"/>
      <c r="W196" s="23"/>
      <c r="X196" s="50"/>
      <c r="Y196" s="35"/>
      <c r="Z196" s="50"/>
      <c r="AA196" s="9"/>
      <c r="AB196" s="18"/>
    </row>
    <row r="197" spans="1:28" s="10" customFormat="1" ht="15" customHeight="1">
      <c r="A197" s="114"/>
      <c r="B197" s="95" t="s">
        <v>25</v>
      </c>
      <c r="C197" s="96">
        <f>C196/C194</f>
        <v>0.45907728309866674</v>
      </c>
      <c r="D197" s="96">
        <f>D196/D194</f>
        <v>0.7345856442831215</v>
      </c>
      <c r="E197" s="96">
        <f>E196/E194</f>
        <v>0.043783625730994154</v>
      </c>
      <c r="F197" s="96">
        <f>F196/F194</f>
        <v>0.407249749375963</v>
      </c>
      <c r="G197" s="96"/>
      <c r="H197" s="96"/>
      <c r="I197" s="96">
        <f>I196/I194</f>
        <v>0.5561409075300466</v>
      </c>
      <c r="J197" s="96"/>
      <c r="K197" s="96"/>
      <c r="L197" s="96"/>
      <c r="M197" s="96">
        <f>M196/M194</f>
        <v>0.46275226507251094</v>
      </c>
      <c r="N197" s="96">
        <f>N196/N194</f>
        <v>0.46990912874915325</v>
      </c>
      <c r="O197" s="96">
        <f>O196/O194</f>
        <v>0.30086626284843493</v>
      </c>
      <c r="P197" s="96"/>
      <c r="Q197" s="96">
        <f>Q196/Q194</f>
        <v>0.30086626284843493</v>
      </c>
      <c r="R197" s="96"/>
      <c r="S197" s="22"/>
      <c r="T197" s="21"/>
      <c r="U197" s="50"/>
      <c r="V197" s="50"/>
      <c r="W197" s="23"/>
      <c r="X197" s="50"/>
      <c r="Y197" s="35"/>
      <c r="Z197" s="50"/>
      <c r="AA197" s="9"/>
      <c r="AB197" s="18"/>
    </row>
    <row r="198" spans="1:28" s="10" customFormat="1" ht="15.75">
      <c r="A198" s="129" t="s">
        <v>60</v>
      </c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89"/>
      <c r="S198" s="28"/>
      <c r="T198" s="29"/>
      <c r="U198" s="50"/>
      <c r="V198" s="50"/>
      <c r="W198" s="50"/>
      <c r="X198" s="50"/>
      <c r="Y198" s="35"/>
      <c r="Z198" s="50"/>
      <c r="AA198" s="9"/>
      <c r="AB198" s="18"/>
    </row>
    <row r="199" spans="1:28" s="78" customFormat="1" ht="15" customHeight="1">
      <c r="A199" s="129"/>
      <c r="B199" s="90" t="s">
        <v>22</v>
      </c>
      <c r="C199" s="131">
        <v>11638.959</v>
      </c>
      <c r="D199" s="131">
        <v>686</v>
      </c>
      <c r="E199" s="131">
        <v>0</v>
      </c>
      <c r="F199" s="131">
        <v>0.1</v>
      </c>
      <c r="G199" s="131"/>
      <c r="H199" s="131"/>
      <c r="I199" s="131">
        <v>614</v>
      </c>
      <c r="J199" s="131">
        <v>12.6</v>
      </c>
      <c r="K199" s="131">
        <f>'[91]progr initial '!K264</f>
        <v>0</v>
      </c>
      <c r="L199" s="131">
        <f>'[91]progr initial '!L264</f>
        <v>0</v>
      </c>
      <c r="M199" s="89">
        <f>SUM(C199:L199)</f>
        <v>12951.659000000001</v>
      </c>
      <c r="N199" s="131">
        <v>-911.4</v>
      </c>
      <c r="O199" s="89">
        <f>M199+N199</f>
        <v>12040.259000000002</v>
      </c>
      <c r="P199" s="131"/>
      <c r="Q199" s="89">
        <f>O199+P199</f>
        <v>12040.259000000002</v>
      </c>
      <c r="R199" s="89">
        <f>Q199/$C$3*100</f>
        <v>1.6965279695646052</v>
      </c>
      <c r="S199" s="74"/>
      <c r="T199" s="79"/>
      <c r="U199" s="76"/>
      <c r="V199" s="76"/>
      <c r="W199" s="76"/>
      <c r="X199" s="76"/>
      <c r="Y199" s="77"/>
      <c r="Z199" s="76"/>
      <c r="AA199" s="59"/>
      <c r="AB199" s="60"/>
    </row>
    <row r="200" spans="1:28" s="10" customFormat="1" ht="15" customHeight="1">
      <c r="A200" s="129"/>
      <c r="B200" s="95" t="s">
        <v>23</v>
      </c>
      <c r="C200" s="131">
        <v>11892.448</v>
      </c>
      <c r="D200" s="131">
        <v>686</v>
      </c>
      <c r="E200" s="131">
        <v>0</v>
      </c>
      <c r="F200" s="131">
        <v>0.1</v>
      </c>
      <c r="G200" s="131">
        <v>0</v>
      </c>
      <c r="H200" s="131">
        <v>0</v>
      </c>
      <c r="I200" s="131">
        <v>614.02</v>
      </c>
      <c r="J200" s="131">
        <v>12.594</v>
      </c>
      <c r="K200" s="131"/>
      <c r="L200" s="131"/>
      <c r="M200" s="91">
        <f>SUM(C200:L200)</f>
        <v>13205.162</v>
      </c>
      <c r="N200" s="131">
        <v>-813.254</v>
      </c>
      <c r="O200" s="89">
        <f>M200+N200</f>
        <v>12391.908</v>
      </c>
      <c r="P200" s="131"/>
      <c r="Q200" s="89">
        <f>O200+P200</f>
        <v>12391.908</v>
      </c>
      <c r="R200" s="89">
        <f>Q200/$C$4*100</f>
        <v>1.7677472182596292</v>
      </c>
      <c r="S200" s="28"/>
      <c r="T200" s="29"/>
      <c r="U200" s="50"/>
      <c r="V200" s="50"/>
      <c r="W200" s="50"/>
      <c r="X200" s="50"/>
      <c r="Y200" s="35"/>
      <c r="Z200" s="50"/>
      <c r="AA200" s="9"/>
      <c r="AB200" s="18"/>
    </row>
    <row r="201" spans="1:28" s="10" customFormat="1" ht="15" customHeight="1">
      <c r="A201" s="129"/>
      <c r="B201" s="90" t="s">
        <v>24</v>
      </c>
      <c r="C201" s="131">
        <v>5818.7832</v>
      </c>
      <c r="D201" s="131">
        <v>185.69649300000003</v>
      </c>
      <c r="E201" s="131">
        <v>0</v>
      </c>
      <c r="F201" s="131">
        <v>0.024866</v>
      </c>
      <c r="G201" s="131"/>
      <c r="H201" s="131"/>
      <c r="I201" s="131">
        <v>126.04139400000001</v>
      </c>
      <c r="J201" s="131">
        <v>0.1</v>
      </c>
      <c r="K201" s="131"/>
      <c r="L201" s="131"/>
      <c r="M201" s="91">
        <f>SUM(C201:L201)</f>
        <v>6130.645953</v>
      </c>
      <c r="N201" s="131">
        <v>-73.11938</v>
      </c>
      <c r="O201" s="89">
        <f>M201+N201</f>
        <v>6057.526573</v>
      </c>
      <c r="P201" s="131"/>
      <c r="Q201" s="89">
        <f>O201+P201</f>
        <v>6057.526573</v>
      </c>
      <c r="R201" s="89">
        <f>Q201/$C$5*100</f>
        <v>0.8641264726105564</v>
      </c>
      <c r="S201" s="28"/>
      <c r="T201" s="29"/>
      <c r="U201" s="50"/>
      <c r="V201" s="50"/>
      <c r="W201" s="50"/>
      <c r="X201" s="50"/>
      <c r="Y201" s="35"/>
      <c r="Z201" s="50"/>
      <c r="AA201" s="9"/>
      <c r="AB201" s="18"/>
    </row>
    <row r="202" spans="1:28" s="10" customFormat="1" ht="15" customHeight="1">
      <c r="A202" s="129"/>
      <c r="B202" s="95" t="s">
        <v>25</v>
      </c>
      <c r="C202" s="96">
        <f>C201/C199</f>
        <v>0.499940175062048</v>
      </c>
      <c r="D202" s="96">
        <f>D201/D199</f>
        <v>0.2706945962099126</v>
      </c>
      <c r="E202" s="96"/>
      <c r="F202" s="96">
        <f>F201/F199</f>
        <v>0.24866</v>
      </c>
      <c r="G202" s="96"/>
      <c r="H202" s="96"/>
      <c r="I202" s="96">
        <f>I201/I199</f>
        <v>0.2052791433224756</v>
      </c>
      <c r="J202" s="96">
        <f>J201/J199</f>
        <v>0.007936507936507938</v>
      </c>
      <c r="K202" s="96"/>
      <c r="L202" s="96"/>
      <c r="M202" s="96">
        <f>M201/M199</f>
        <v>0.4733483141426129</v>
      </c>
      <c r="N202" s="96">
        <f>N201/N199</f>
        <v>0.08022754004827738</v>
      </c>
      <c r="O202" s="96">
        <f>O201/O199</f>
        <v>0.5031060023708792</v>
      </c>
      <c r="P202" s="96"/>
      <c r="Q202" s="96">
        <f>Q201/Q199</f>
        <v>0.5031060023708792</v>
      </c>
      <c r="R202" s="96"/>
      <c r="S202" s="28"/>
      <c r="T202" s="29"/>
      <c r="U202" s="50"/>
      <c r="V202" s="50"/>
      <c r="W202" s="50"/>
      <c r="X202" s="50"/>
      <c r="Y202" s="35"/>
      <c r="Z202" s="50"/>
      <c r="AA202" s="9"/>
      <c r="AB202" s="18"/>
    </row>
    <row r="203" spans="1:28" s="10" customFormat="1" ht="30">
      <c r="A203" s="114" t="s">
        <v>61</v>
      </c>
      <c r="B203" s="115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89"/>
      <c r="S203" s="22"/>
      <c r="T203" s="21"/>
      <c r="U203" s="50"/>
      <c r="V203" s="50"/>
      <c r="W203" s="23"/>
      <c r="X203" s="50"/>
      <c r="Y203" s="35"/>
      <c r="Z203" s="50"/>
      <c r="AA203" s="9"/>
      <c r="AB203" s="18"/>
    </row>
    <row r="204" spans="1:28" s="78" customFormat="1" ht="15" customHeight="1">
      <c r="A204" s="114"/>
      <c r="B204" s="90" t="s">
        <v>22</v>
      </c>
      <c r="C204" s="133">
        <v>18505.434</v>
      </c>
      <c r="D204" s="133">
        <v>9359.3</v>
      </c>
      <c r="E204" s="133">
        <v>31.892</v>
      </c>
      <c r="F204" s="133">
        <v>146.861</v>
      </c>
      <c r="G204" s="133">
        <v>204.8</v>
      </c>
      <c r="H204" s="133"/>
      <c r="I204" s="133">
        <v>1241.9</v>
      </c>
      <c r="J204" s="133">
        <v>558.2</v>
      </c>
      <c r="K204" s="133">
        <f>'[91]progr initial '!K272</f>
        <v>0</v>
      </c>
      <c r="L204" s="133">
        <f>'[91]progr initial '!L272</f>
        <v>0</v>
      </c>
      <c r="M204" s="89">
        <f>SUM(C204:L204)</f>
        <v>30048.387000000002</v>
      </c>
      <c r="N204" s="133">
        <v>-5872.4</v>
      </c>
      <c r="O204" s="89">
        <f>M204+N204</f>
        <v>24175.987</v>
      </c>
      <c r="P204" s="133"/>
      <c r="Q204" s="89">
        <f>O204+P204</f>
        <v>24175.987</v>
      </c>
      <c r="R204" s="89">
        <f>Q204/$C$3*100</f>
        <v>3.4065079611103286</v>
      </c>
      <c r="S204" s="63"/>
      <c r="T204" s="75"/>
      <c r="U204" s="76"/>
      <c r="V204" s="76"/>
      <c r="W204" s="62"/>
      <c r="X204" s="76"/>
      <c r="Y204" s="77"/>
      <c r="Z204" s="76"/>
      <c r="AA204" s="59"/>
      <c r="AB204" s="60"/>
    </row>
    <row r="205" spans="1:28" s="10" customFormat="1" ht="15" customHeight="1">
      <c r="A205" s="114"/>
      <c r="B205" s="95" t="s">
        <v>23</v>
      </c>
      <c r="C205" s="133">
        <v>20375.24</v>
      </c>
      <c r="D205" s="133">
        <v>9660.4</v>
      </c>
      <c r="E205" s="133">
        <v>32.294</v>
      </c>
      <c r="F205" s="133">
        <v>196.91299999999998</v>
      </c>
      <c r="G205" s="133">
        <v>37.641999999999996</v>
      </c>
      <c r="H205" s="133">
        <v>0</v>
      </c>
      <c r="I205" s="133">
        <v>1241.9</v>
      </c>
      <c r="J205" s="133">
        <v>639.6690000000019</v>
      </c>
      <c r="K205" s="133">
        <f>'[91]BGC 2013_V3'!K202</f>
        <v>0</v>
      </c>
      <c r="L205" s="133">
        <f>'[91]BGC 2013_V3'!L202</f>
        <v>0</v>
      </c>
      <c r="M205" s="91">
        <f>SUM(C205:L205)</f>
        <v>32184.058000000005</v>
      </c>
      <c r="N205" s="133">
        <v>-5842.629</v>
      </c>
      <c r="O205" s="89">
        <f>M205+N205</f>
        <v>26341.429000000004</v>
      </c>
      <c r="P205" s="133"/>
      <c r="Q205" s="89">
        <f>O205+P205</f>
        <v>26341.429000000004</v>
      </c>
      <c r="R205" s="89">
        <f>Q205/$C$4*100</f>
        <v>3.7576931526390878</v>
      </c>
      <c r="S205" s="22"/>
      <c r="T205" s="21"/>
      <c r="U205" s="50"/>
      <c r="V205" s="50"/>
      <c r="W205" s="23"/>
      <c r="X205" s="50"/>
      <c r="Y205" s="35"/>
      <c r="Z205" s="50"/>
      <c r="AA205" s="9"/>
      <c r="AB205" s="18"/>
    </row>
    <row r="206" spans="1:28" s="10" customFormat="1" ht="15" customHeight="1">
      <c r="A206" s="114"/>
      <c r="B206" s="90" t="s">
        <v>24</v>
      </c>
      <c r="C206" s="118">
        <v>3506.410504</v>
      </c>
      <c r="D206" s="118">
        <v>2313.0356739999997</v>
      </c>
      <c r="E206" s="118">
        <v>5.399923</v>
      </c>
      <c r="F206" s="118">
        <v>65.475044</v>
      </c>
      <c r="G206" s="118">
        <v>0.033658</v>
      </c>
      <c r="H206" s="118"/>
      <c r="I206" s="118">
        <v>764.062447</v>
      </c>
      <c r="J206" s="118">
        <v>188.439</v>
      </c>
      <c r="K206" s="118"/>
      <c r="L206" s="118"/>
      <c r="M206" s="91">
        <f>SUM(C206:L206)</f>
        <v>6842.856250000001</v>
      </c>
      <c r="N206" s="118">
        <v>-1053.603358</v>
      </c>
      <c r="O206" s="89">
        <f>M206+N206</f>
        <v>5789.252892</v>
      </c>
      <c r="P206" s="118">
        <f>'[89]iunie  2013 '!O71</f>
        <v>0</v>
      </c>
      <c r="Q206" s="89">
        <f>O206+P206</f>
        <v>5789.252892</v>
      </c>
      <c r="R206" s="89">
        <f>Q206/$C$5*100</f>
        <v>0.8258563326676177</v>
      </c>
      <c r="S206" s="22"/>
      <c r="T206" s="21"/>
      <c r="U206" s="50"/>
      <c r="V206" s="50"/>
      <c r="W206" s="23"/>
      <c r="X206" s="50"/>
      <c r="Y206" s="35"/>
      <c r="Z206" s="50"/>
      <c r="AA206" s="9"/>
      <c r="AB206" s="18"/>
    </row>
    <row r="207" spans="1:28" s="10" customFormat="1" ht="15" customHeight="1">
      <c r="A207" s="114"/>
      <c r="B207" s="95" t="s">
        <v>25</v>
      </c>
      <c r="C207" s="96">
        <f>C206/C204</f>
        <v>0.1894800469959256</v>
      </c>
      <c r="D207" s="96">
        <f>D206/D204</f>
        <v>0.2471376784588591</v>
      </c>
      <c r="E207" s="96">
        <f>E206/E204</f>
        <v>0.16931904552865923</v>
      </c>
      <c r="F207" s="96">
        <f>F206/F204</f>
        <v>0.4458300297560278</v>
      </c>
      <c r="G207" s="96">
        <f>G206/G204</f>
        <v>0.000164345703125</v>
      </c>
      <c r="H207" s="96"/>
      <c r="I207" s="96">
        <f>I206/I204</f>
        <v>0.6152366913600128</v>
      </c>
      <c r="J207" s="96">
        <f>J206/J204</f>
        <v>0.3375833034754568</v>
      </c>
      <c r="K207" s="96"/>
      <c r="L207" s="96"/>
      <c r="M207" s="96">
        <f>M206/M204</f>
        <v>0.227727905993756</v>
      </c>
      <c r="N207" s="96">
        <f>N206/N204</f>
        <v>0.17941614297391187</v>
      </c>
      <c r="O207" s="96">
        <f>O206/O204</f>
        <v>0.23946293865892632</v>
      </c>
      <c r="P207" s="96"/>
      <c r="Q207" s="96">
        <f>Q206/Q204</f>
        <v>0.23946293865892632</v>
      </c>
      <c r="R207" s="96"/>
      <c r="S207" s="22"/>
      <c r="T207" s="21"/>
      <c r="U207" s="50"/>
      <c r="V207" s="50"/>
      <c r="W207" s="23"/>
      <c r="X207" s="50"/>
      <c r="Y207" s="35"/>
      <c r="Z207" s="50"/>
      <c r="AA207" s="9"/>
      <c r="AB207" s="18"/>
    </row>
    <row r="208" spans="1:28" s="10" customFormat="1" ht="15.75">
      <c r="A208" s="129" t="s">
        <v>62</v>
      </c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89"/>
      <c r="S208" s="28"/>
      <c r="T208" s="29"/>
      <c r="U208" s="50"/>
      <c r="V208" s="50"/>
      <c r="W208" s="50"/>
      <c r="X208" s="50"/>
      <c r="Y208" s="35"/>
      <c r="Z208" s="50"/>
      <c r="AA208" s="9"/>
      <c r="AB208" s="18"/>
    </row>
    <row r="209" spans="1:28" s="10" customFormat="1" ht="15" customHeight="1">
      <c r="A209" s="129"/>
      <c r="B209" s="90" t="s">
        <v>22</v>
      </c>
      <c r="C209" s="131">
        <v>13865.301</v>
      </c>
      <c r="D209" s="131">
        <v>3621.4</v>
      </c>
      <c r="E209" s="131">
        <v>54228.1</v>
      </c>
      <c r="F209" s="131">
        <v>984.6</v>
      </c>
      <c r="G209" s="131">
        <v>1332.1</v>
      </c>
      <c r="H209" s="131"/>
      <c r="I209" s="131">
        <v>63.5</v>
      </c>
      <c r="J209" s="131">
        <f>'[91]progr initial '!J280</f>
        <v>0</v>
      </c>
      <c r="K209" s="131">
        <f>'[91]progr initial '!K280</f>
        <v>0</v>
      </c>
      <c r="L209" s="131">
        <f>'[91]progr initial '!L280</f>
        <v>0</v>
      </c>
      <c r="M209" s="91">
        <f>SUM(C209:L209)</f>
        <v>74095.00100000002</v>
      </c>
      <c r="N209" s="131">
        <f>'[91]progr initial '!N280</f>
        <v>0</v>
      </c>
      <c r="O209" s="89">
        <f>M209+N209</f>
        <v>74095.00100000002</v>
      </c>
      <c r="P209" s="131"/>
      <c r="Q209" s="89">
        <f>O209+P209</f>
        <v>74095.00100000002</v>
      </c>
      <c r="R209" s="89">
        <f>Q209/$C$3*100</f>
        <v>10.440327039594198</v>
      </c>
      <c r="S209" s="28"/>
      <c r="T209" s="29"/>
      <c r="U209" s="50"/>
      <c r="V209" s="50"/>
      <c r="W209" s="50"/>
      <c r="X209" s="50"/>
      <c r="Y209" s="35"/>
      <c r="Z209" s="50"/>
      <c r="AA209" s="9"/>
      <c r="AB209" s="18"/>
    </row>
    <row r="210" spans="1:28" s="10" customFormat="1" ht="15" customHeight="1">
      <c r="A210" s="129"/>
      <c r="B210" s="95" t="s">
        <v>23</v>
      </c>
      <c r="C210" s="131">
        <v>15170.679</v>
      </c>
      <c r="D210" s="131">
        <v>3621.4</v>
      </c>
      <c r="E210" s="131">
        <v>54182.683000000005</v>
      </c>
      <c r="F210" s="131">
        <v>871.1920000000001</v>
      </c>
      <c r="G210" s="131">
        <v>1469.964</v>
      </c>
      <c r="H210" s="131">
        <v>0</v>
      </c>
      <c r="I210" s="131">
        <v>63.5</v>
      </c>
      <c r="J210" s="131"/>
      <c r="K210" s="131">
        <f>'[91]BGC 2013_V3'!K207</f>
        <v>0</v>
      </c>
      <c r="L210" s="131">
        <f>'[91]BGC 2013_V3'!L207</f>
        <v>0</v>
      </c>
      <c r="M210" s="91">
        <f>SUM(C210:L210)</f>
        <v>75379.418</v>
      </c>
      <c r="N210" s="131"/>
      <c r="O210" s="89">
        <f>M210+N210</f>
        <v>75379.418</v>
      </c>
      <c r="P210" s="131"/>
      <c r="Q210" s="89">
        <f>O210+P210</f>
        <v>75379.418</v>
      </c>
      <c r="R210" s="89">
        <f>Q210/$C$4*100</f>
        <v>10.75312667617689</v>
      </c>
      <c r="S210" s="28"/>
      <c r="T210" s="29"/>
      <c r="U210" s="50"/>
      <c r="V210" s="50"/>
      <c r="W210" s="50"/>
      <c r="X210" s="50"/>
      <c r="Y210" s="35"/>
      <c r="Z210" s="50"/>
      <c r="AA210" s="9"/>
      <c r="AB210" s="18"/>
    </row>
    <row r="211" spans="1:28" s="10" customFormat="1" ht="15" customHeight="1">
      <c r="A211" s="129"/>
      <c r="B211" s="90" t="s">
        <v>24</v>
      </c>
      <c r="C211" s="131">
        <v>7058.529715</v>
      </c>
      <c r="D211" s="131">
        <v>1903.583498</v>
      </c>
      <c r="E211" s="131">
        <v>27045.572</v>
      </c>
      <c r="F211" s="131">
        <v>422.126</v>
      </c>
      <c r="G211" s="131">
        <v>710.181</v>
      </c>
      <c r="H211" s="131"/>
      <c r="I211" s="131">
        <v>36.236845</v>
      </c>
      <c r="J211" s="131"/>
      <c r="K211" s="131"/>
      <c r="L211" s="131"/>
      <c r="M211" s="91">
        <f>SUM(C211:L211)</f>
        <v>37176.229058</v>
      </c>
      <c r="N211" s="131"/>
      <c r="O211" s="89">
        <f>M211+N211</f>
        <v>37176.229058</v>
      </c>
      <c r="P211" s="118"/>
      <c r="Q211" s="89">
        <f>O211+P211</f>
        <v>37176.229058</v>
      </c>
      <c r="R211" s="89">
        <f>Q211/$C$5*100</f>
        <v>5.30331370299572</v>
      </c>
      <c r="S211" s="28"/>
      <c r="T211" s="29"/>
      <c r="U211" s="50"/>
      <c r="V211" s="50"/>
      <c r="W211" s="50"/>
      <c r="X211" s="50"/>
      <c r="Y211" s="35"/>
      <c r="Z211" s="50"/>
      <c r="AA211" s="9"/>
      <c r="AB211" s="18"/>
    </row>
    <row r="212" spans="1:28" s="10" customFormat="1" ht="15" customHeight="1">
      <c r="A212" s="129"/>
      <c r="B212" s="95" t="s">
        <v>25</v>
      </c>
      <c r="C212" s="96">
        <f>C211/C209</f>
        <v>0.5090787221279942</v>
      </c>
      <c r="D212" s="96">
        <f>D211/D209</f>
        <v>0.5256485055503396</v>
      </c>
      <c r="E212" s="96">
        <f>E211/E209</f>
        <v>0.49873722295267586</v>
      </c>
      <c r="F212" s="96">
        <f>F211/F209</f>
        <v>0.42872841763152547</v>
      </c>
      <c r="G212" s="96">
        <f>G211/G209</f>
        <v>0.5331288942271601</v>
      </c>
      <c r="H212" s="96"/>
      <c r="I212" s="96">
        <f>I211/I209</f>
        <v>0.5706589763779528</v>
      </c>
      <c r="J212" s="96"/>
      <c r="K212" s="96"/>
      <c r="L212" s="96"/>
      <c r="M212" s="96">
        <f>M211/M209</f>
        <v>0.5017373447096652</v>
      </c>
      <c r="N212" s="96"/>
      <c r="O212" s="96">
        <f>O211/O209</f>
        <v>0.5017373447096652</v>
      </c>
      <c r="P212" s="96"/>
      <c r="Q212" s="96">
        <f>Q211/Q209</f>
        <v>0.5017373447096652</v>
      </c>
      <c r="R212" s="96"/>
      <c r="S212" s="28"/>
      <c r="T212" s="29"/>
      <c r="U212" s="50"/>
      <c r="V212" s="50"/>
      <c r="W212" s="50"/>
      <c r="X212" s="50"/>
      <c r="Y212" s="35"/>
      <c r="Z212" s="50"/>
      <c r="AA212" s="9"/>
      <c r="AB212" s="18"/>
    </row>
    <row r="213" spans="1:28" s="10" customFormat="1" ht="45">
      <c r="A213" s="114" t="s">
        <v>84</v>
      </c>
      <c r="B213" s="95"/>
      <c r="C213" s="134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28"/>
      <c r="T213" s="29"/>
      <c r="U213" s="50"/>
      <c r="V213" s="50"/>
      <c r="W213" s="50"/>
      <c r="X213" s="50"/>
      <c r="Y213" s="35"/>
      <c r="Z213" s="50"/>
      <c r="AA213" s="9"/>
      <c r="AB213" s="18"/>
    </row>
    <row r="214" spans="1:28" s="78" customFormat="1" ht="15" customHeight="1">
      <c r="A214" s="129"/>
      <c r="B214" s="90" t="s">
        <v>22</v>
      </c>
      <c r="C214" s="135">
        <v>482.295</v>
      </c>
      <c r="D214" s="136"/>
      <c r="E214" s="136"/>
      <c r="F214" s="136"/>
      <c r="G214" s="136"/>
      <c r="H214" s="136"/>
      <c r="I214" s="136"/>
      <c r="J214" s="136"/>
      <c r="K214" s="136"/>
      <c r="L214" s="136"/>
      <c r="M214" s="137">
        <f>SUM(C214:L214)</f>
        <v>482.295</v>
      </c>
      <c r="N214" s="136"/>
      <c r="O214" s="137">
        <f>M214+N214</f>
        <v>482.295</v>
      </c>
      <c r="P214" s="136"/>
      <c r="Q214" s="137">
        <f>O214+P214</f>
        <v>482.295</v>
      </c>
      <c r="R214" s="137">
        <f>Q214/$C$3*100</f>
        <v>0.06795758771311822</v>
      </c>
      <c r="S214" s="74"/>
      <c r="T214" s="79"/>
      <c r="U214" s="76"/>
      <c r="V214" s="76"/>
      <c r="W214" s="76"/>
      <c r="X214" s="76"/>
      <c r="Y214" s="77"/>
      <c r="Z214" s="76"/>
      <c r="AA214" s="59"/>
      <c r="AB214" s="60"/>
    </row>
    <row r="215" spans="1:28" s="10" customFormat="1" ht="15" customHeight="1">
      <c r="A215" s="129"/>
      <c r="B215" s="95" t="s">
        <v>23</v>
      </c>
      <c r="C215" s="138">
        <v>519.7</v>
      </c>
      <c r="D215" s="96"/>
      <c r="E215" s="96"/>
      <c r="F215" s="96"/>
      <c r="G215" s="96"/>
      <c r="H215" s="96"/>
      <c r="I215" s="96"/>
      <c r="J215" s="96"/>
      <c r="K215" s="96"/>
      <c r="L215" s="96"/>
      <c r="M215" s="139">
        <f>SUM(C215:L215)</f>
        <v>519.7</v>
      </c>
      <c r="N215" s="96"/>
      <c r="O215" s="139">
        <f>M215+N215</f>
        <v>519.7</v>
      </c>
      <c r="P215" s="96"/>
      <c r="Q215" s="139">
        <f>O215+P215</f>
        <v>519.7</v>
      </c>
      <c r="R215" s="139">
        <f>Q215/$C$4*100</f>
        <v>0.07413694721825964</v>
      </c>
      <c r="S215" s="28"/>
      <c r="T215" s="29"/>
      <c r="U215" s="50"/>
      <c r="V215" s="50"/>
      <c r="W215" s="50"/>
      <c r="X215" s="50"/>
      <c r="Y215" s="35"/>
      <c r="Z215" s="50"/>
      <c r="AA215" s="9"/>
      <c r="AB215" s="18"/>
    </row>
    <row r="216" spans="1:28" s="10" customFormat="1" ht="15" customHeight="1">
      <c r="A216" s="129"/>
      <c r="B216" s="90" t="s">
        <v>24</v>
      </c>
      <c r="C216" s="138">
        <v>480.472</v>
      </c>
      <c r="D216" s="96"/>
      <c r="E216" s="96"/>
      <c r="F216" s="96"/>
      <c r="G216" s="96"/>
      <c r="H216" s="96"/>
      <c r="I216" s="96"/>
      <c r="J216" s="96"/>
      <c r="K216" s="96"/>
      <c r="L216" s="96"/>
      <c r="M216" s="139">
        <f>SUM(C216:L216)</f>
        <v>480.472</v>
      </c>
      <c r="N216" s="96"/>
      <c r="O216" s="139">
        <f>M216+N216</f>
        <v>480.472</v>
      </c>
      <c r="P216" s="96"/>
      <c r="Q216" s="139">
        <f>O216+P216</f>
        <v>480.472</v>
      </c>
      <c r="R216" s="139">
        <f>Q216/$C$5*100</f>
        <v>0.06854094151212553</v>
      </c>
      <c r="S216" s="28"/>
      <c r="T216" s="29"/>
      <c r="U216" s="50"/>
      <c r="V216" s="50"/>
      <c r="W216" s="50"/>
      <c r="X216" s="50"/>
      <c r="Y216" s="35"/>
      <c r="Z216" s="50"/>
      <c r="AA216" s="9"/>
      <c r="AB216" s="18"/>
    </row>
    <row r="217" spans="1:28" s="10" customFormat="1" ht="15" customHeight="1">
      <c r="A217" s="129"/>
      <c r="B217" s="95" t="s">
        <v>25</v>
      </c>
      <c r="C217" s="96">
        <f>C216/C214</f>
        <v>0.9962201557138265</v>
      </c>
      <c r="D217" s="96"/>
      <c r="E217" s="96"/>
      <c r="F217" s="96"/>
      <c r="G217" s="96"/>
      <c r="H217" s="96"/>
      <c r="I217" s="96"/>
      <c r="J217" s="96"/>
      <c r="K217" s="96"/>
      <c r="L217" s="96"/>
      <c r="M217" s="96">
        <f>M216/M214</f>
        <v>0.9962201557138265</v>
      </c>
      <c r="N217" s="96"/>
      <c r="O217" s="96">
        <f>O216/O214</f>
        <v>0.9962201557138265</v>
      </c>
      <c r="P217" s="96"/>
      <c r="Q217" s="96">
        <f>Q216/Q214</f>
        <v>0.9962201557138265</v>
      </c>
      <c r="R217" s="96"/>
      <c r="S217" s="28"/>
      <c r="T217" s="29"/>
      <c r="U217" s="50"/>
      <c r="V217" s="50"/>
      <c r="W217" s="50"/>
      <c r="X217" s="50"/>
      <c r="Y217" s="35"/>
      <c r="Z217" s="50"/>
      <c r="AA217" s="9"/>
      <c r="AB217" s="18"/>
    </row>
    <row r="218" spans="1:28" s="10" customFormat="1" ht="15.75">
      <c r="A218" s="129" t="s">
        <v>63</v>
      </c>
      <c r="B218" s="103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89"/>
      <c r="S218" s="28"/>
      <c r="T218" s="29"/>
      <c r="U218" s="50"/>
      <c r="V218" s="50"/>
      <c r="W218" s="50"/>
      <c r="X218" s="50"/>
      <c r="Y218" s="35"/>
      <c r="Z218" s="50"/>
      <c r="AA218" s="9"/>
      <c r="AB218" s="18"/>
    </row>
    <row r="219" spans="1:28" s="10" customFormat="1" ht="15" customHeight="1">
      <c r="A219" s="132"/>
      <c r="B219" s="90" t="s">
        <v>22</v>
      </c>
      <c r="C219" s="131">
        <v>2201.438</v>
      </c>
      <c r="D219" s="131">
        <v>775.5</v>
      </c>
      <c r="E219" s="131"/>
      <c r="F219" s="131">
        <v>20.6</v>
      </c>
      <c r="G219" s="131"/>
      <c r="H219" s="131"/>
      <c r="I219" s="131">
        <v>422</v>
      </c>
      <c r="J219" s="131"/>
      <c r="K219" s="131">
        <v>0.1</v>
      </c>
      <c r="L219" s="131">
        <f>'[91]progr initial '!L288</f>
        <v>0</v>
      </c>
      <c r="M219" s="91">
        <f>SUM(C219:L219)</f>
        <v>3419.638</v>
      </c>
      <c r="N219" s="131"/>
      <c r="O219" s="89">
        <f>M219+N219</f>
        <v>3419.638</v>
      </c>
      <c r="P219" s="131"/>
      <c r="Q219" s="89">
        <f>O219+P219</f>
        <v>3419.638</v>
      </c>
      <c r="R219" s="89">
        <f>Q219/$C$3*100</f>
        <v>0.4818427504579399</v>
      </c>
      <c r="S219" s="28"/>
      <c r="T219" s="29"/>
      <c r="U219" s="50"/>
      <c r="V219" s="50"/>
      <c r="W219" s="50"/>
      <c r="X219" s="50"/>
      <c r="Y219" s="35"/>
      <c r="Z219" s="50"/>
      <c r="AA219" s="9"/>
      <c r="AB219" s="18"/>
    </row>
    <row r="220" spans="1:28" s="10" customFormat="1" ht="15" customHeight="1">
      <c r="A220" s="132"/>
      <c r="B220" s="95" t="s">
        <v>23</v>
      </c>
      <c r="C220" s="131">
        <v>2750.207</v>
      </c>
      <c r="D220" s="131">
        <v>797.5</v>
      </c>
      <c r="E220" s="131">
        <v>0.02</v>
      </c>
      <c r="F220" s="131">
        <v>34.401</v>
      </c>
      <c r="G220" s="131">
        <v>0</v>
      </c>
      <c r="H220" s="131">
        <v>0</v>
      </c>
      <c r="I220" s="131">
        <v>422</v>
      </c>
      <c r="J220" s="131">
        <v>0</v>
      </c>
      <c r="K220" s="131">
        <v>0.096</v>
      </c>
      <c r="L220" s="131">
        <f>'[91]BGC 2013_V3'!L212</f>
        <v>0</v>
      </c>
      <c r="M220" s="91">
        <f>SUM(C220:L220)</f>
        <v>4004.2239999999997</v>
      </c>
      <c r="N220" s="131"/>
      <c r="O220" s="89">
        <f>M220+N220</f>
        <v>4004.2239999999997</v>
      </c>
      <c r="P220" s="131"/>
      <c r="Q220" s="89">
        <f>O220+P220</f>
        <v>4004.2239999999997</v>
      </c>
      <c r="R220" s="89">
        <f>Q220/$C$4*100</f>
        <v>0.5712159771754636</v>
      </c>
      <c r="S220" s="28"/>
      <c r="T220" s="29"/>
      <c r="U220" s="50"/>
      <c r="V220" s="50"/>
      <c r="W220" s="50"/>
      <c r="X220" s="50"/>
      <c r="Y220" s="35"/>
      <c r="Z220" s="50"/>
      <c r="AA220" s="9"/>
      <c r="AB220" s="18"/>
    </row>
    <row r="221" spans="1:28" s="10" customFormat="1" ht="15" customHeight="1">
      <c r="A221" s="132"/>
      <c r="B221" s="90" t="s">
        <v>24</v>
      </c>
      <c r="C221" s="131">
        <v>1309.398605</v>
      </c>
      <c r="D221" s="131">
        <v>373.722078</v>
      </c>
      <c r="E221" s="131">
        <v>0</v>
      </c>
      <c r="F221" s="131">
        <v>14.701311</v>
      </c>
      <c r="G221" s="131">
        <v>0</v>
      </c>
      <c r="H221" s="131"/>
      <c r="I221" s="131">
        <v>241.489184</v>
      </c>
      <c r="J221" s="131">
        <v>0</v>
      </c>
      <c r="K221" s="131"/>
      <c r="L221" s="131"/>
      <c r="M221" s="91">
        <f>SUM(C221:L221)</f>
        <v>1939.3111780000002</v>
      </c>
      <c r="N221" s="131"/>
      <c r="O221" s="89">
        <f>M221+N221</f>
        <v>1939.3111780000002</v>
      </c>
      <c r="P221" s="118"/>
      <c r="Q221" s="89">
        <f>O221+P221</f>
        <v>1939.3111780000002</v>
      </c>
      <c r="R221" s="89">
        <f>Q221/$C$5*100</f>
        <v>0.2766492407988588</v>
      </c>
      <c r="S221" s="28"/>
      <c r="T221" s="29"/>
      <c r="U221" s="50"/>
      <c r="V221" s="50"/>
      <c r="W221" s="50"/>
      <c r="X221" s="50"/>
      <c r="Y221" s="35"/>
      <c r="Z221" s="50"/>
      <c r="AA221" s="9"/>
      <c r="AB221" s="18"/>
    </row>
    <row r="222" spans="1:28" s="10" customFormat="1" ht="15" customHeight="1">
      <c r="A222" s="132"/>
      <c r="B222" s="95" t="s">
        <v>25</v>
      </c>
      <c r="C222" s="96">
        <f>C221/C219</f>
        <v>0.5947924061454377</v>
      </c>
      <c r="D222" s="96">
        <f>D221/D219</f>
        <v>0.4819111257253385</v>
      </c>
      <c r="E222" s="96"/>
      <c r="F222" s="96">
        <f>F221/F219</f>
        <v>0.7136558737864077</v>
      </c>
      <c r="G222" s="96"/>
      <c r="H222" s="96"/>
      <c r="I222" s="96">
        <f>I221/I219</f>
        <v>0.5722492511848342</v>
      </c>
      <c r="J222" s="96"/>
      <c r="K222" s="96">
        <f>K221/K219</f>
        <v>0</v>
      </c>
      <c r="L222" s="96"/>
      <c r="M222" s="96">
        <f>M221/M219</f>
        <v>0.5671100794879459</v>
      </c>
      <c r="N222" s="96"/>
      <c r="O222" s="96">
        <f>O221/O219</f>
        <v>0.5671100794879459</v>
      </c>
      <c r="P222" s="96"/>
      <c r="Q222" s="96">
        <f>Q221/Q219</f>
        <v>0.5671100794879459</v>
      </c>
      <c r="R222" s="96"/>
      <c r="S222" s="28"/>
      <c r="T222" s="29"/>
      <c r="U222" s="50"/>
      <c r="V222" s="50"/>
      <c r="W222" s="50"/>
      <c r="X222" s="50"/>
      <c r="Y222" s="35"/>
      <c r="Z222" s="50"/>
      <c r="AA222" s="9"/>
      <c r="AB222" s="18"/>
    </row>
    <row r="223" spans="1:28" s="10" customFormat="1" ht="30" customHeight="1">
      <c r="A223" s="117" t="s">
        <v>64</v>
      </c>
      <c r="B223" s="115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89"/>
      <c r="S223" s="22"/>
      <c r="T223" s="21"/>
      <c r="U223" s="50"/>
      <c r="V223" s="50"/>
      <c r="W223" s="23"/>
      <c r="X223" s="50"/>
      <c r="Y223" s="35"/>
      <c r="Z223" s="50"/>
      <c r="AA223" s="9"/>
      <c r="AB223" s="18"/>
    </row>
    <row r="224" spans="1:28" s="78" customFormat="1" ht="15" customHeight="1">
      <c r="A224" s="116"/>
      <c r="B224" s="90" t="s">
        <v>22</v>
      </c>
      <c r="C224" s="118">
        <v>1696.4</v>
      </c>
      <c r="D224" s="118">
        <v>0</v>
      </c>
      <c r="E224" s="118">
        <v>0</v>
      </c>
      <c r="F224" s="118">
        <v>0</v>
      </c>
      <c r="G224" s="118">
        <v>0</v>
      </c>
      <c r="H224" s="118">
        <v>0</v>
      </c>
      <c r="I224" s="118">
        <v>0</v>
      </c>
      <c r="J224" s="118">
        <f>'[91]progr initial '!J304</f>
        <v>0</v>
      </c>
      <c r="K224" s="118">
        <f>'[91]progr initial '!K304</f>
        <v>0</v>
      </c>
      <c r="L224" s="118">
        <f>'[91]progr initial '!L304</f>
        <v>0</v>
      </c>
      <c r="M224" s="89">
        <f>SUM(C224:L224)</f>
        <v>1696.4</v>
      </c>
      <c r="N224" s="118">
        <v>-900</v>
      </c>
      <c r="O224" s="89">
        <f>M224+N224</f>
        <v>796.4000000000001</v>
      </c>
      <c r="P224" s="89"/>
      <c r="Q224" s="89">
        <f>O224+P224</f>
        <v>796.4000000000001</v>
      </c>
      <c r="R224" s="89">
        <f>Q224/$C$3*100</f>
        <v>0.11221642947724392</v>
      </c>
      <c r="S224" s="63"/>
      <c r="T224" s="75"/>
      <c r="U224" s="76"/>
      <c r="V224" s="76"/>
      <c r="W224" s="62"/>
      <c r="X224" s="76"/>
      <c r="Y224" s="77"/>
      <c r="Z224" s="76"/>
      <c r="AA224" s="59"/>
      <c r="AB224" s="60"/>
    </row>
    <row r="225" spans="1:28" s="10" customFormat="1" ht="15" customHeight="1">
      <c r="A225" s="116"/>
      <c r="B225" s="95" t="s">
        <v>23</v>
      </c>
      <c r="C225" s="118">
        <v>1527.649</v>
      </c>
      <c r="D225" s="118">
        <f>'[91]BGC 2013_V3'!D222</f>
        <v>0</v>
      </c>
      <c r="E225" s="118">
        <f>'[91]BGC 2013_V3'!E222</f>
        <v>0</v>
      </c>
      <c r="F225" s="118">
        <f>'[91]BGC 2013_V3'!F222</f>
        <v>0</v>
      </c>
      <c r="G225" s="118">
        <f>'[91]BGC 2013_V3'!G222</f>
        <v>0</v>
      </c>
      <c r="H225" s="118">
        <f>'[91]BGC 2013_V3'!H222</f>
        <v>0</v>
      </c>
      <c r="I225" s="118">
        <f>'[91]BGC 2013_V3'!I222</f>
        <v>0</v>
      </c>
      <c r="J225" s="118">
        <f>'[91]BGC 2013_V3'!J222</f>
        <v>0</v>
      </c>
      <c r="K225" s="118">
        <f>'[91]BGC 2013_V3'!K222</f>
        <v>0</v>
      </c>
      <c r="L225" s="118">
        <f>'[91]BGC 2013_V3'!L222</f>
        <v>0</v>
      </c>
      <c r="M225" s="91">
        <f>SUM(C225:L225)</f>
        <v>1527.649</v>
      </c>
      <c r="N225" s="118">
        <v>-789.405</v>
      </c>
      <c r="O225" s="89">
        <f>M225+N225</f>
        <v>738.2439999999999</v>
      </c>
      <c r="P225" s="89"/>
      <c r="Q225" s="89">
        <f>O225+P225</f>
        <v>738.2439999999999</v>
      </c>
      <c r="R225" s="89">
        <f>Q225/$C$4*100</f>
        <v>0.10531298145506418</v>
      </c>
      <c r="S225" s="22"/>
      <c r="T225" s="21"/>
      <c r="U225" s="50"/>
      <c r="V225" s="50"/>
      <c r="W225" s="23"/>
      <c r="X225" s="50"/>
      <c r="Y225" s="35"/>
      <c r="Z225" s="50"/>
      <c r="AA225" s="9"/>
      <c r="AB225" s="18"/>
    </row>
    <row r="226" spans="1:28" s="10" customFormat="1" ht="15" customHeight="1">
      <c r="A226" s="116"/>
      <c r="B226" s="90" t="s">
        <v>24</v>
      </c>
      <c r="C226" s="118">
        <v>184.771836</v>
      </c>
      <c r="D226" s="118">
        <v>0</v>
      </c>
      <c r="E226" s="118">
        <v>0</v>
      </c>
      <c r="F226" s="118"/>
      <c r="G226" s="118"/>
      <c r="H226" s="118"/>
      <c r="I226" s="118">
        <v>3.008748</v>
      </c>
      <c r="J226" s="118">
        <f>'[89]iunie  2013 '!I74</f>
        <v>0</v>
      </c>
      <c r="K226" s="118"/>
      <c r="L226" s="118"/>
      <c r="M226" s="91">
        <f>SUM(C226:L226)</f>
        <v>187.780584</v>
      </c>
      <c r="N226" s="118">
        <v>-23.88527</v>
      </c>
      <c r="O226" s="89">
        <f>M226+N226</f>
        <v>163.895314</v>
      </c>
      <c r="P226" s="89"/>
      <c r="Q226" s="89">
        <f>O226+P226</f>
        <v>163.895314</v>
      </c>
      <c r="R226" s="89">
        <f>Q226/$C$5*100</f>
        <v>0.023380215977175465</v>
      </c>
      <c r="S226" s="22"/>
      <c r="T226" s="21"/>
      <c r="U226" s="50"/>
      <c r="V226" s="50"/>
      <c r="W226" s="23"/>
      <c r="X226" s="50"/>
      <c r="Y226" s="35"/>
      <c r="Z226" s="50"/>
      <c r="AA226" s="9"/>
      <c r="AB226" s="18"/>
    </row>
    <row r="227" spans="1:28" s="10" customFormat="1" ht="15" customHeight="1">
      <c r="A227" s="116"/>
      <c r="B227" s="95" t="s">
        <v>25</v>
      </c>
      <c r="C227" s="96">
        <f>C226/C224</f>
        <v>0.10891996934685215</v>
      </c>
      <c r="D227" s="96"/>
      <c r="E227" s="96"/>
      <c r="F227" s="96"/>
      <c r="G227" s="96"/>
      <c r="H227" s="96"/>
      <c r="I227" s="96"/>
      <c r="J227" s="96"/>
      <c r="K227" s="96"/>
      <c r="L227" s="96"/>
      <c r="M227" s="96">
        <f>M226/M224</f>
        <v>0.11069357698655977</v>
      </c>
      <c r="N227" s="96">
        <f>N226/N224</f>
        <v>0.026539188888888888</v>
      </c>
      <c r="O227" s="96">
        <f>O226/O224</f>
        <v>0.20579522099447514</v>
      </c>
      <c r="P227" s="96"/>
      <c r="Q227" s="96">
        <f>Q226/Q224</f>
        <v>0.20579522099447514</v>
      </c>
      <c r="R227" s="96"/>
      <c r="S227" s="22"/>
      <c r="T227" s="21"/>
      <c r="U227" s="50"/>
      <c r="V227" s="50"/>
      <c r="W227" s="23"/>
      <c r="X227" s="50"/>
      <c r="Y227" s="35"/>
      <c r="Z227" s="50"/>
      <c r="AA227" s="9"/>
      <c r="AB227" s="18"/>
    </row>
    <row r="228" spans="1:28" s="10" customFormat="1" ht="21" customHeight="1">
      <c r="A228" s="132" t="s">
        <v>65</v>
      </c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89"/>
      <c r="S228" s="28"/>
      <c r="T228" s="29"/>
      <c r="U228" s="50"/>
      <c r="V228" s="50"/>
      <c r="W228" s="50"/>
      <c r="X228" s="50"/>
      <c r="Y228" s="35"/>
      <c r="Z228" s="50"/>
      <c r="AA228" s="9"/>
      <c r="AB228" s="18"/>
    </row>
    <row r="229" spans="1:28" s="10" customFormat="1" ht="15" customHeight="1">
      <c r="A229" s="132"/>
      <c r="B229" s="90" t="s">
        <v>22</v>
      </c>
      <c r="C229" s="131">
        <v>0.594</v>
      </c>
      <c r="D229" s="131">
        <f>'[91]progr initial '!D296</f>
        <v>0</v>
      </c>
      <c r="E229" s="131">
        <f>'[91]progr initial '!E296</f>
        <v>0</v>
      </c>
      <c r="F229" s="131">
        <f>'[91]progr initial '!F296</f>
        <v>0</v>
      </c>
      <c r="G229" s="131">
        <f>'[91]progr initial '!G296</f>
        <v>0</v>
      </c>
      <c r="H229" s="131">
        <f>'[91]progr initial '!H296</f>
        <v>0</v>
      </c>
      <c r="I229" s="131">
        <f>'[91]progr initial '!I296</f>
        <v>0</v>
      </c>
      <c r="J229" s="131">
        <f>'[91]progr initial '!J296</f>
        <v>0</v>
      </c>
      <c r="K229" s="131">
        <f>'[91]progr initial '!K296</f>
        <v>0</v>
      </c>
      <c r="L229" s="131">
        <f>'[91]progr initial '!L296</f>
        <v>0</v>
      </c>
      <c r="M229" s="91">
        <f>SUM(C229:L229)</f>
        <v>0.594</v>
      </c>
      <c r="N229" s="131"/>
      <c r="O229" s="89">
        <f>M229+N229</f>
        <v>0.594</v>
      </c>
      <c r="P229" s="131"/>
      <c r="Q229" s="89">
        <f>O229+P229</f>
        <v>0.594</v>
      </c>
      <c r="R229" s="89">
        <f>Q229/$C$3*100</f>
        <v>8.369733690291672E-05</v>
      </c>
      <c r="S229" s="28"/>
      <c r="T229" s="29"/>
      <c r="U229" s="50"/>
      <c r="V229" s="50"/>
      <c r="W229" s="50"/>
      <c r="X229" s="50"/>
      <c r="Y229" s="35"/>
      <c r="Z229" s="50"/>
      <c r="AA229" s="9"/>
      <c r="AB229" s="18"/>
    </row>
    <row r="230" spans="1:28" s="10" customFormat="1" ht="15" customHeight="1">
      <c r="A230" s="132"/>
      <c r="B230" s="95" t="s">
        <v>23</v>
      </c>
      <c r="C230" s="131">
        <v>101.01699999999998</v>
      </c>
      <c r="D230" s="131">
        <f>'[91]BGC 2013_V3'!D217</f>
        <v>0</v>
      </c>
      <c r="E230" s="131">
        <f>'[91]BGC 2013_V3'!E217</f>
        <v>0</v>
      </c>
      <c r="F230" s="131">
        <f>'[91]BGC 2013_V3'!F217</f>
        <v>0</v>
      </c>
      <c r="G230" s="131">
        <f>'[91]BGC 2013_V3'!G217</f>
        <v>0</v>
      </c>
      <c r="H230" s="131">
        <f>'[91]BGC 2013_V3'!H217</f>
        <v>0</v>
      </c>
      <c r="I230" s="131">
        <f>'[91]BGC 2013_V3'!I217</f>
        <v>0</v>
      </c>
      <c r="J230" s="131">
        <f>'[91]BGC 2013_V3'!J217</f>
        <v>0</v>
      </c>
      <c r="K230" s="131">
        <f>'[91]BGC 2013_V3'!K217</f>
        <v>0</v>
      </c>
      <c r="L230" s="131">
        <f>'[91]BGC 2013_V3'!L217</f>
        <v>0</v>
      </c>
      <c r="M230" s="91">
        <f>SUM(C230:L230)</f>
        <v>101.01699999999998</v>
      </c>
      <c r="N230" s="131"/>
      <c r="O230" s="89">
        <f>M230+N230</f>
        <v>101.01699999999998</v>
      </c>
      <c r="P230" s="131"/>
      <c r="Q230" s="89">
        <f>O230+P230</f>
        <v>101.01699999999998</v>
      </c>
      <c r="R230" s="89">
        <f>Q230/$C$4*100</f>
        <v>0.014410413694721822</v>
      </c>
      <c r="S230" s="28"/>
      <c r="T230" s="29"/>
      <c r="U230" s="50"/>
      <c r="V230" s="50"/>
      <c r="W230" s="50"/>
      <c r="X230" s="50"/>
      <c r="Y230" s="35"/>
      <c r="Z230" s="50"/>
      <c r="AA230" s="9"/>
      <c r="AB230" s="18"/>
    </row>
    <row r="231" spans="1:28" s="10" customFormat="1" ht="15" customHeight="1">
      <c r="A231" s="132"/>
      <c r="B231" s="90" t="s">
        <v>24</v>
      </c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94">
        <f>SUM(C231:L231)</f>
        <v>0</v>
      </c>
      <c r="N231" s="131"/>
      <c r="O231" s="89">
        <f>M231+N231</f>
        <v>0</v>
      </c>
      <c r="P231" s="131"/>
      <c r="Q231" s="89">
        <f>O231+P231</f>
        <v>0</v>
      </c>
      <c r="R231" s="89">
        <f>Q231/$C$5*100</f>
        <v>0</v>
      </c>
      <c r="S231" s="28"/>
      <c r="T231" s="29"/>
      <c r="U231" s="50"/>
      <c r="V231" s="50"/>
      <c r="W231" s="50"/>
      <c r="X231" s="50"/>
      <c r="Y231" s="35"/>
      <c r="Z231" s="50"/>
      <c r="AA231" s="9"/>
      <c r="AB231" s="18"/>
    </row>
    <row r="232" spans="1:28" s="10" customFormat="1" ht="15" customHeight="1">
      <c r="A232" s="132"/>
      <c r="B232" s="95" t="s">
        <v>25</v>
      </c>
      <c r="C232" s="92">
        <f>C231/C229</f>
        <v>0</v>
      </c>
      <c r="D232" s="94"/>
      <c r="E232" s="94"/>
      <c r="F232" s="94"/>
      <c r="G232" s="94"/>
      <c r="H232" s="94"/>
      <c r="I232" s="94"/>
      <c r="J232" s="94"/>
      <c r="K232" s="94"/>
      <c r="L232" s="94"/>
      <c r="M232" s="140">
        <f>M231/M229</f>
        <v>0</v>
      </c>
      <c r="N232" s="94"/>
      <c r="O232" s="89">
        <f>M232+N232</f>
        <v>0</v>
      </c>
      <c r="P232" s="94"/>
      <c r="Q232" s="94"/>
      <c r="R232" s="89"/>
      <c r="S232" s="28"/>
      <c r="T232" s="29"/>
      <c r="U232" s="50"/>
      <c r="V232" s="50"/>
      <c r="W232" s="50"/>
      <c r="X232" s="50"/>
      <c r="Y232" s="35"/>
      <c r="Z232" s="50"/>
      <c r="AA232" s="9"/>
      <c r="AB232" s="18"/>
    </row>
    <row r="233" spans="1:28" s="13" customFormat="1" ht="20.25" customHeight="1">
      <c r="A233" s="132" t="s">
        <v>66</v>
      </c>
      <c r="B233" s="121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89"/>
      <c r="S233" s="25"/>
      <c r="T233" s="24"/>
      <c r="U233" s="48"/>
      <c r="V233" s="48"/>
      <c r="W233" s="48"/>
      <c r="X233" s="48"/>
      <c r="Y233" s="53"/>
      <c r="Z233" s="48"/>
      <c r="AA233" s="12"/>
      <c r="AB233" s="15"/>
    </row>
    <row r="234" spans="1:28" s="13" customFormat="1" ht="15" customHeight="1">
      <c r="A234" s="120"/>
      <c r="B234" s="90" t="s">
        <v>22</v>
      </c>
      <c r="C234" s="122">
        <v>2823.054</v>
      </c>
      <c r="D234" s="122">
        <v>8864.9</v>
      </c>
      <c r="E234" s="122">
        <v>10.1</v>
      </c>
      <c r="F234" s="122">
        <v>1.4</v>
      </c>
      <c r="G234" s="122">
        <v>3.475</v>
      </c>
      <c r="H234" s="122"/>
      <c r="I234" s="122">
        <v>1219.41</v>
      </c>
      <c r="J234" s="122">
        <v>6.1</v>
      </c>
      <c r="K234" s="122">
        <v>6</v>
      </c>
      <c r="L234" s="122">
        <v>5672.1</v>
      </c>
      <c r="M234" s="91">
        <f>SUM(C234:L234)</f>
        <v>18606.539</v>
      </c>
      <c r="N234" s="122">
        <v>-91.2</v>
      </c>
      <c r="O234" s="89">
        <f>M234+N234</f>
        <v>18515.339</v>
      </c>
      <c r="P234" s="122">
        <v>-88.3</v>
      </c>
      <c r="Q234" s="89">
        <f>O234+P234</f>
        <v>18427.039</v>
      </c>
      <c r="R234" s="89">
        <f>Q234/$C$3*100</f>
        <v>2.596454699168663</v>
      </c>
      <c r="S234" s="25"/>
      <c r="T234" s="24"/>
      <c r="U234" s="48"/>
      <c r="V234" s="48"/>
      <c r="W234" s="48"/>
      <c r="X234" s="48"/>
      <c r="Y234" s="53"/>
      <c r="Z234" s="48"/>
      <c r="AA234" s="12"/>
      <c r="AB234" s="15"/>
    </row>
    <row r="235" spans="1:28" s="13" customFormat="1" ht="15" customHeight="1">
      <c r="A235" s="120"/>
      <c r="B235" s="95" t="s">
        <v>23</v>
      </c>
      <c r="C235" s="122">
        <v>3124.266</v>
      </c>
      <c r="D235" s="122">
        <v>9640.6</v>
      </c>
      <c r="E235" s="122">
        <v>10.1</v>
      </c>
      <c r="F235" s="122">
        <v>1.344</v>
      </c>
      <c r="G235" s="122">
        <v>3.475</v>
      </c>
      <c r="H235" s="122">
        <v>0</v>
      </c>
      <c r="I235" s="122">
        <v>1219.56</v>
      </c>
      <c r="J235" s="122">
        <v>6.109</v>
      </c>
      <c r="K235" s="122">
        <v>6.0489999999999995</v>
      </c>
      <c r="L235" s="122">
        <v>5285.775</v>
      </c>
      <c r="M235" s="91">
        <f>SUM(C235:L235)</f>
        <v>19297.278</v>
      </c>
      <c r="N235" s="122">
        <v>-91.244</v>
      </c>
      <c r="O235" s="89">
        <f>M235+N235</f>
        <v>19206.034</v>
      </c>
      <c r="P235" s="122">
        <v>-88.34</v>
      </c>
      <c r="Q235" s="89">
        <f>O235+P235</f>
        <v>19117.694</v>
      </c>
      <c r="R235" s="89">
        <f>Q235/$C$4*100</f>
        <v>2.727203138373752</v>
      </c>
      <c r="S235" s="25"/>
      <c r="T235" s="24"/>
      <c r="U235" s="48"/>
      <c r="V235" s="48"/>
      <c r="W235" s="48"/>
      <c r="X235" s="48"/>
      <c r="Y235" s="53"/>
      <c r="Z235" s="48"/>
      <c r="AA235" s="12"/>
      <c r="AB235" s="15"/>
    </row>
    <row r="236" spans="1:28" s="13" customFormat="1" ht="15" customHeight="1">
      <c r="A236" s="120"/>
      <c r="B236" s="90" t="s">
        <v>24</v>
      </c>
      <c r="C236" s="122">
        <v>901.723833</v>
      </c>
      <c r="D236" s="122">
        <v>2246.095363</v>
      </c>
      <c r="E236" s="122">
        <v>0.072352</v>
      </c>
      <c r="F236" s="122">
        <v>0.14756</v>
      </c>
      <c r="G236" s="122">
        <v>0.011699</v>
      </c>
      <c r="H236" s="122">
        <v>0</v>
      </c>
      <c r="I236" s="122">
        <v>384.32424699999996</v>
      </c>
      <c r="J236" s="122">
        <v>0</v>
      </c>
      <c r="K236" s="122">
        <v>0</v>
      </c>
      <c r="L236" s="122">
        <v>337.44660999999996</v>
      </c>
      <c r="M236" s="91">
        <f>SUM(C236:L236)</f>
        <v>3869.821664</v>
      </c>
      <c r="N236" s="122">
        <v>-38.98788</v>
      </c>
      <c r="O236" s="89">
        <f>M236+N236</f>
        <v>3830.833784</v>
      </c>
      <c r="P236" s="122"/>
      <c r="Q236" s="89">
        <f>O236+P236</f>
        <v>3830.833784</v>
      </c>
      <c r="R236" s="89">
        <f>Q236/$C$5*100</f>
        <v>0.5464812815977175</v>
      </c>
      <c r="S236" s="25"/>
      <c r="T236" s="24"/>
      <c r="U236" s="48"/>
      <c r="V236" s="48"/>
      <c r="W236" s="48"/>
      <c r="X236" s="48"/>
      <c r="Y236" s="53"/>
      <c r="Z236" s="48"/>
      <c r="AA236" s="12"/>
      <c r="AB236" s="15"/>
    </row>
    <row r="237" spans="1:28" s="13" customFormat="1" ht="15" customHeight="1">
      <c r="A237" s="120"/>
      <c r="B237" s="95" t="s">
        <v>25</v>
      </c>
      <c r="C237" s="96">
        <f aca="true" t="shared" si="30" ref="C237:Q237">C236/C234</f>
        <v>0.31941430557120054</v>
      </c>
      <c r="D237" s="96">
        <f t="shared" si="30"/>
        <v>0.2533695093007253</v>
      </c>
      <c r="E237" s="96">
        <f t="shared" si="30"/>
        <v>0.007163564356435644</v>
      </c>
      <c r="F237" s="96">
        <f t="shared" si="30"/>
        <v>0.10540000000000001</v>
      </c>
      <c r="G237" s="96">
        <f t="shared" si="30"/>
        <v>0.003366618705035971</v>
      </c>
      <c r="H237" s="96"/>
      <c r="I237" s="96">
        <f t="shared" si="30"/>
        <v>0.3151722939782353</v>
      </c>
      <c r="J237" s="96">
        <f t="shared" si="30"/>
        <v>0</v>
      </c>
      <c r="K237" s="96">
        <f t="shared" si="30"/>
        <v>0</v>
      </c>
      <c r="L237" s="96">
        <f t="shared" si="30"/>
        <v>0.05949235909098922</v>
      </c>
      <c r="M237" s="96">
        <f t="shared" si="30"/>
        <v>0.20798181026573506</v>
      </c>
      <c r="N237" s="96">
        <f t="shared" si="30"/>
        <v>0.4274986842105263</v>
      </c>
      <c r="O237" s="96">
        <f t="shared" si="30"/>
        <v>0.20690054791867435</v>
      </c>
      <c r="P237" s="96">
        <f t="shared" si="30"/>
        <v>0</v>
      </c>
      <c r="Q237" s="96">
        <f t="shared" si="30"/>
        <v>0.20789198872374448</v>
      </c>
      <c r="R237" s="96"/>
      <c r="S237" s="25"/>
      <c r="T237" s="24"/>
      <c r="U237" s="48"/>
      <c r="V237" s="48"/>
      <c r="W237" s="48"/>
      <c r="X237" s="48"/>
      <c r="Y237" s="53"/>
      <c r="Z237" s="48"/>
      <c r="AA237" s="12"/>
      <c r="AB237" s="15"/>
    </row>
    <row r="238" spans="1:28" s="10" customFormat="1" ht="18.75" customHeight="1" hidden="1">
      <c r="A238" s="129" t="s">
        <v>67</v>
      </c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89"/>
      <c r="S238" s="28"/>
      <c r="T238" s="29"/>
      <c r="U238" s="50"/>
      <c r="V238" s="50"/>
      <c r="W238" s="50"/>
      <c r="X238" s="50"/>
      <c r="Y238" s="35"/>
      <c r="Z238" s="50"/>
      <c r="AA238" s="9"/>
      <c r="AB238" s="18"/>
    </row>
    <row r="239" spans="1:28" s="10" customFormat="1" ht="15" customHeight="1" hidden="1">
      <c r="A239" s="132"/>
      <c r="B239" s="95" t="s">
        <v>74</v>
      </c>
      <c r="C239" s="131">
        <f>'[89]prog 2013'!C97</f>
        <v>1466.7</v>
      </c>
      <c r="D239" s="131">
        <f>'[89]prog 2013'!D97</f>
        <v>9497.8</v>
      </c>
      <c r="E239" s="131">
        <f>'[89]prog 2013'!E97</f>
        <v>2.7</v>
      </c>
      <c r="F239" s="131">
        <f>'[89]prog 2013'!F97</f>
        <v>3.7</v>
      </c>
      <c r="G239" s="131">
        <f>'[89]prog 2013'!G97</f>
        <v>23.7</v>
      </c>
      <c r="H239" s="131" t="e">
        <f>'[90]progr 2009'!G94</f>
        <v>#REF!</v>
      </c>
      <c r="I239" s="131">
        <f>'[89]prog 2013'!I97</f>
        <v>1689.6</v>
      </c>
      <c r="J239" s="131" t="e">
        <f>'[90]progr 2009'!M94</f>
        <v>#REF!</v>
      </c>
      <c r="K239" s="131" t="e">
        <f>'[90]progr 2009'!N94</f>
        <v>#REF!</v>
      </c>
      <c r="L239" s="131" t="e">
        <f>'[90]progr 2009'!O94</f>
        <v>#REF!</v>
      </c>
      <c r="M239" s="94" t="e">
        <f>SUM(C239:L239)</f>
        <v>#REF!</v>
      </c>
      <c r="N239" s="131">
        <f>'[89]prog 2013'!P97</f>
        <v>-85.5</v>
      </c>
      <c r="O239" s="89" t="e">
        <f>M239+N239</f>
        <v>#REF!</v>
      </c>
      <c r="P239" s="131"/>
      <c r="Q239" s="89" t="e">
        <f>O239+P239</f>
        <v>#REF!</v>
      </c>
      <c r="R239" s="89"/>
      <c r="S239" s="28"/>
      <c r="T239" s="29"/>
      <c r="U239" s="50"/>
      <c r="V239" s="50"/>
      <c r="W239" s="50"/>
      <c r="X239" s="50"/>
      <c r="Y239" s="35"/>
      <c r="Z239" s="50"/>
      <c r="AA239" s="9"/>
      <c r="AB239" s="18"/>
    </row>
    <row r="240" spans="1:28" s="10" customFormat="1" ht="15" customHeight="1" hidden="1">
      <c r="A240" s="132"/>
      <c r="B240" s="95" t="s">
        <v>75</v>
      </c>
      <c r="C240" s="131" t="e">
        <f>#REF!</f>
        <v>#REF!</v>
      </c>
      <c r="D240" s="131" t="e">
        <f>#REF!</f>
        <v>#REF!</v>
      </c>
      <c r="E240" s="131" t="e">
        <f>#REF!</f>
        <v>#REF!</v>
      </c>
      <c r="F240" s="131" t="e">
        <f>#REF!</f>
        <v>#REF!</v>
      </c>
      <c r="G240" s="131" t="e">
        <f>#REF!</f>
        <v>#REF!</v>
      </c>
      <c r="H240" s="131" t="e">
        <f>#REF!</f>
        <v>#REF!</v>
      </c>
      <c r="I240" s="131" t="e">
        <f>#REF!</f>
        <v>#REF!</v>
      </c>
      <c r="J240" s="131" t="e">
        <f>#REF!</f>
        <v>#REF!</v>
      </c>
      <c r="K240" s="131" t="e">
        <f>#REF!</f>
        <v>#REF!</v>
      </c>
      <c r="L240" s="131" t="e">
        <f>#REF!</f>
        <v>#REF!</v>
      </c>
      <c r="M240" s="94" t="e">
        <f>SUM(C240:L240)</f>
        <v>#REF!</v>
      </c>
      <c r="N240" s="131" t="e">
        <f>#REF!</f>
        <v>#REF!</v>
      </c>
      <c r="O240" s="89" t="e">
        <f>M240+N240</f>
        <v>#REF!</v>
      </c>
      <c r="P240" s="131" t="e">
        <f>#REF!</f>
        <v>#REF!</v>
      </c>
      <c r="Q240" s="89" t="e">
        <f>O240+P240</f>
        <v>#REF!</v>
      </c>
      <c r="R240" s="89"/>
      <c r="S240" s="28"/>
      <c r="T240" s="29"/>
      <c r="U240" s="50"/>
      <c r="V240" s="50"/>
      <c r="W240" s="50"/>
      <c r="X240" s="50"/>
      <c r="Y240" s="35"/>
      <c r="Z240" s="50"/>
      <c r="AA240" s="9"/>
      <c r="AB240" s="18"/>
    </row>
    <row r="241" spans="1:28" s="10" customFormat="1" ht="15" customHeight="1" hidden="1">
      <c r="A241" s="132"/>
      <c r="B241" s="95" t="s">
        <v>76</v>
      </c>
      <c r="C241" s="94" t="e">
        <f aca="true" t="shared" si="31" ref="C241:O241">C240/C239*100</f>
        <v>#REF!</v>
      </c>
      <c r="D241" s="94" t="e">
        <f t="shared" si="31"/>
        <v>#REF!</v>
      </c>
      <c r="E241" s="94" t="e">
        <f t="shared" si="31"/>
        <v>#REF!</v>
      </c>
      <c r="F241" s="94" t="e">
        <f t="shared" si="31"/>
        <v>#REF!</v>
      </c>
      <c r="G241" s="94" t="e">
        <f t="shared" si="31"/>
        <v>#REF!</v>
      </c>
      <c r="H241" s="94" t="e">
        <f t="shared" si="31"/>
        <v>#REF!</v>
      </c>
      <c r="I241" s="94" t="e">
        <f t="shared" si="31"/>
        <v>#REF!</v>
      </c>
      <c r="J241" s="94" t="e">
        <f t="shared" si="31"/>
        <v>#REF!</v>
      </c>
      <c r="K241" s="94" t="e">
        <f t="shared" si="31"/>
        <v>#REF!</v>
      </c>
      <c r="L241" s="94" t="e">
        <f t="shared" si="31"/>
        <v>#REF!</v>
      </c>
      <c r="M241" s="94" t="e">
        <f t="shared" si="31"/>
        <v>#REF!</v>
      </c>
      <c r="N241" s="94" t="e">
        <f t="shared" si="31"/>
        <v>#REF!</v>
      </c>
      <c r="O241" s="94" t="e">
        <f t="shared" si="31"/>
        <v>#REF!</v>
      </c>
      <c r="P241" s="94"/>
      <c r="Q241" s="94" t="e">
        <f>Q240/Q239*100</f>
        <v>#REF!</v>
      </c>
      <c r="R241" s="89"/>
      <c r="S241" s="28"/>
      <c r="T241" s="29"/>
      <c r="U241" s="50"/>
      <c r="V241" s="50"/>
      <c r="W241" s="50"/>
      <c r="X241" s="50"/>
      <c r="Y241" s="35"/>
      <c r="Z241" s="50"/>
      <c r="AA241" s="9"/>
      <c r="AB241" s="18"/>
    </row>
    <row r="242" spans="1:28" s="10" customFormat="1" ht="21" customHeight="1" hidden="1">
      <c r="A242" s="132" t="s">
        <v>68</v>
      </c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89"/>
      <c r="S242" s="28"/>
      <c r="T242" s="29"/>
      <c r="U242" s="50"/>
      <c r="V242" s="50"/>
      <c r="W242" s="50"/>
      <c r="X242" s="50"/>
      <c r="Y242" s="35"/>
      <c r="Z242" s="50"/>
      <c r="AA242" s="9"/>
      <c r="AB242" s="18"/>
    </row>
    <row r="243" spans="1:28" s="10" customFormat="1" ht="15" customHeight="1" hidden="1">
      <c r="A243" s="132"/>
      <c r="B243" s="95" t="s">
        <v>74</v>
      </c>
      <c r="C243" s="131">
        <f>'[89]prog 2013'!C98</f>
        <v>85.7</v>
      </c>
      <c r="D243" s="131">
        <f>'[89]prog 2013'!D98</f>
        <v>0</v>
      </c>
      <c r="E243" s="131" t="e">
        <f>'[89]prog 2013'!E98</f>
        <v>#REF!</v>
      </c>
      <c r="F243" s="131" t="e">
        <f>'[89]prog 2013'!F98</f>
        <v>#REF!</v>
      </c>
      <c r="G243" s="131" t="e">
        <f>'[89]prog 2013'!G98</f>
        <v>#REF!</v>
      </c>
      <c r="H243" s="131" t="e">
        <f>'[89]prog 2013'!H98</f>
        <v>#REF!</v>
      </c>
      <c r="I243" s="131" t="e">
        <f>'[89]prog 2013'!I98</f>
        <v>#REF!</v>
      </c>
      <c r="J243" s="131" t="e">
        <f>'[89]prog 2013'!J98</f>
        <v>#REF!</v>
      </c>
      <c r="K243" s="131" t="e">
        <f>'[89]prog 2013'!K98</f>
        <v>#REF!</v>
      </c>
      <c r="L243" s="131" t="e">
        <f>'[89]prog 2013'!L98</f>
        <v>#REF!</v>
      </c>
      <c r="M243" s="94" t="e">
        <f>SUM(C243:L243)</f>
        <v>#REF!</v>
      </c>
      <c r="N243" s="131" t="e">
        <f>'[89]prog 2013'!P98</f>
        <v>#REF!</v>
      </c>
      <c r="O243" s="89" t="e">
        <f>M243+N243</f>
        <v>#REF!</v>
      </c>
      <c r="P243" s="131" t="e">
        <f>'[89]prog 2013'!R98</f>
        <v>#REF!</v>
      </c>
      <c r="Q243" s="89" t="e">
        <f>O243+P243</f>
        <v>#REF!</v>
      </c>
      <c r="R243" s="89"/>
      <c r="S243" s="28"/>
      <c r="T243" s="29"/>
      <c r="U243" s="50"/>
      <c r="V243" s="50"/>
      <c r="W243" s="50"/>
      <c r="X243" s="50"/>
      <c r="Y243" s="35"/>
      <c r="Z243" s="50"/>
      <c r="AA243" s="9"/>
      <c r="AB243" s="18"/>
    </row>
    <row r="244" spans="1:28" s="10" customFormat="1" ht="15" customHeight="1" hidden="1">
      <c r="A244" s="132"/>
      <c r="B244" s="95" t="s">
        <v>75</v>
      </c>
      <c r="C244" s="131" t="e">
        <f>#REF!</f>
        <v>#REF!</v>
      </c>
      <c r="D244" s="131" t="e">
        <f>#REF!</f>
        <v>#REF!</v>
      </c>
      <c r="E244" s="131" t="e">
        <f>#REF!</f>
        <v>#REF!</v>
      </c>
      <c r="F244" s="131" t="e">
        <f>#REF!</f>
        <v>#REF!</v>
      </c>
      <c r="G244" s="131" t="e">
        <f>#REF!</f>
        <v>#REF!</v>
      </c>
      <c r="H244" s="131" t="e">
        <f>#REF!</f>
        <v>#REF!</v>
      </c>
      <c r="I244" s="131" t="e">
        <f>#REF!</f>
        <v>#REF!</v>
      </c>
      <c r="J244" s="131" t="e">
        <f>#REF!</f>
        <v>#REF!</v>
      </c>
      <c r="K244" s="131" t="e">
        <f>#REF!</f>
        <v>#REF!</v>
      </c>
      <c r="L244" s="131" t="e">
        <f>#REF!</f>
        <v>#REF!</v>
      </c>
      <c r="M244" s="94" t="e">
        <f>SUM(C244:L244)</f>
        <v>#REF!</v>
      </c>
      <c r="N244" s="131"/>
      <c r="O244" s="89" t="e">
        <f>M244+N244</f>
        <v>#REF!</v>
      </c>
      <c r="P244" s="131" t="e">
        <f>#REF!</f>
        <v>#REF!</v>
      </c>
      <c r="Q244" s="89" t="e">
        <f>O244+P244</f>
        <v>#REF!</v>
      </c>
      <c r="R244" s="89"/>
      <c r="S244" s="28"/>
      <c r="T244" s="29"/>
      <c r="U244" s="50"/>
      <c r="V244" s="50"/>
      <c r="W244" s="50"/>
      <c r="X244" s="50"/>
      <c r="Y244" s="35"/>
      <c r="Z244" s="50"/>
      <c r="AA244" s="9"/>
      <c r="AB244" s="18"/>
    </row>
    <row r="245" spans="1:28" s="10" customFormat="1" ht="15" customHeight="1" hidden="1">
      <c r="A245" s="132"/>
      <c r="B245" s="95" t="s">
        <v>76</v>
      </c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89"/>
      <c r="S245" s="28"/>
      <c r="T245" s="29"/>
      <c r="U245" s="50"/>
      <c r="V245" s="50"/>
      <c r="W245" s="50"/>
      <c r="X245" s="50"/>
      <c r="Y245" s="35"/>
      <c r="Z245" s="50"/>
      <c r="AA245" s="9"/>
      <c r="AB245" s="18"/>
    </row>
    <row r="246" spans="1:28" s="10" customFormat="1" ht="15" customHeight="1" hidden="1">
      <c r="A246" s="132" t="s">
        <v>69</v>
      </c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89"/>
      <c r="S246" s="28"/>
      <c r="T246" s="29"/>
      <c r="U246" s="50"/>
      <c r="V246" s="50"/>
      <c r="W246" s="50"/>
      <c r="X246" s="50"/>
      <c r="Y246" s="35"/>
      <c r="Z246" s="50"/>
      <c r="AA246" s="12"/>
      <c r="AB246" s="15"/>
    </row>
    <row r="247" spans="1:28" s="10" customFormat="1" ht="15" customHeight="1" hidden="1">
      <c r="A247" s="132"/>
      <c r="B247" s="95" t="s">
        <v>74</v>
      </c>
      <c r="C247" s="131" t="e">
        <f>'[90]ian2008 toate'!B51</f>
        <v>#REF!</v>
      </c>
      <c r="D247" s="131" t="e">
        <f>'[90]ian2008 toate'!C51</f>
        <v>#REF!</v>
      </c>
      <c r="E247" s="131" t="e">
        <f>'[90]ian2008 toate'!D51</f>
        <v>#REF!</v>
      </c>
      <c r="F247" s="131" t="e">
        <f>'[90]ian2008 toate'!E51</f>
        <v>#REF!</v>
      </c>
      <c r="G247" s="131" t="e">
        <f>'[90]ian2008 toate'!F51</f>
        <v>#REF!</v>
      </c>
      <c r="H247" s="131" t="e">
        <f>'[90]ian2008 toate'!H51</f>
        <v>#REF!</v>
      </c>
      <c r="I247" s="131" t="e">
        <f>'[90]ian2008 toate'!J51</f>
        <v>#REF!</v>
      </c>
      <c r="J247" s="131" t="e">
        <f>'[90]ian2008 toate'!K51</f>
        <v>#REF!</v>
      </c>
      <c r="K247" s="131" t="e">
        <f>'[90]ian2008 toate'!L51</f>
        <v>#REF!</v>
      </c>
      <c r="L247" s="131" t="e">
        <f>'[90]ian2008 toate'!M51</f>
        <v>#REF!</v>
      </c>
      <c r="M247" s="131" t="e">
        <f>'[90]ian2008 toate'!P51</f>
        <v>#REF!</v>
      </c>
      <c r="N247" s="131" t="e">
        <f>'[90]ian2008 toate'!Q51</f>
        <v>#REF!</v>
      </c>
      <c r="O247" s="131" t="e">
        <f>'[90]ian2008 toate'!R51</f>
        <v>#REF!</v>
      </c>
      <c r="P247" s="131" t="e">
        <f>'[90]ian2008 toate'!S51</f>
        <v>#REF!</v>
      </c>
      <c r="Q247" s="131" t="e">
        <f>'[90]ian2008 toate'!T51</f>
        <v>#REF!</v>
      </c>
      <c r="R247" s="89"/>
      <c r="S247" s="28"/>
      <c r="T247" s="29"/>
      <c r="U247" s="50"/>
      <c r="V247" s="50"/>
      <c r="W247" s="50"/>
      <c r="X247" s="50"/>
      <c r="Y247" s="35"/>
      <c r="Z247" s="50"/>
      <c r="AA247" s="12"/>
      <c r="AB247" s="15"/>
    </row>
    <row r="248" spans="1:28" s="10" customFormat="1" ht="15" customHeight="1" hidden="1">
      <c r="A248" s="132"/>
      <c r="B248" s="95" t="s">
        <v>75</v>
      </c>
      <c r="C248" s="131" t="e">
        <f>'[90]ian2009 toate'!B58</f>
        <v>#REF!</v>
      </c>
      <c r="D248" s="131" t="e">
        <f>'[90]ian2009 toate'!C58</f>
        <v>#REF!</v>
      </c>
      <c r="E248" s="131" t="e">
        <f>'[90]ian2009 toate'!D58</f>
        <v>#REF!</v>
      </c>
      <c r="F248" s="131" t="e">
        <f>'[90]ian2009 toate'!E58</f>
        <v>#REF!</v>
      </c>
      <c r="G248" s="131" t="e">
        <f>'[90]ian2009 toate'!F58</f>
        <v>#REF!</v>
      </c>
      <c r="H248" s="131" t="e">
        <f>'[90]ian2009 toate'!H58</f>
        <v>#REF!</v>
      </c>
      <c r="I248" s="131" t="e">
        <f>'[90]ian2009 toate'!J58</f>
        <v>#REF!</v>
      </c>
      <c r="J248" s="131" t="e">
        <f>'[90]ian2009 toate'!K58</f>
        <v>#REF!</v>
      </c>
      <c r="K248" s="131" t="e">
        <f>'[90]ian2009 toate'!L58</f>
        <v>#REF!</v>
      </c>
      <c r="L248" s="131" t="e">
        <f>'[90]ian2009 toate'!M58</f>
        <v>#REF!</v>
      </c>
      <c r="M248" s="131" t="e">
        <f>'[90]ian2009 toate'!P58</f>
        <v>#REF!</v>
      </c>
      <c r="N248" s="131" t="e">
        <f>'[90]ian2009 toate'!Q58</f>
        <v>#REF!</v>
      </c>
      <c r="O248" s="131" t="e">
        <f>'[90]ian2009 toate'!R58</f>
        <v>#REF!</v>
      </c>
      <c r="P248" s="131" t="e">
        <f>'[90]ian2009 toate'!S58</f>
        <v>#REF!</v>
      </c>
      <c r="Q248" s="131" t="e">
        <f>'[90]ian2009 toate'!T58</f>
        <v>#REF!</v>
      </c>
      <c r="R248" s="89"/>
      <c r="S248" s="28"/>
      <c r="T248" s="29"/>
      <c r="U248" s="50"/>
      <c r="V248" s="50"/>
      <c r="W248" s="50"/>
      <c r="X248" s="50"/>
      <c r="Y248" s="35"/>
      <c r="Z248" s="50"/>
      <c r="AA248" s="12"/>
      <c r="AB248" s="15"/>
    </row>
    <row r="249" spans="1:28" s="10" customFormat="1" ht="15" customHeight="1" hidden="1">
      <c r="A249" s="132"/>
      <c r="B249" s="95" t="s">
        <v>76</v>
      </c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89"/>
      <c r="S249" s="28"/>
      <c r="T249" s="29"/>
      <c r="U249" s="50"/>
      <c r="V249" s="50"/>
      <c r="W249" s="50"/>
      <c r="X249" s="50"/>
      <c r="Y249" s="35"/>
      <c r="Z249" s="50"/>
      <c r="AA249" s="12"/>
      <c r="AB249" s="15"/>
    </row>
    <row r="250" spans="1:28" s="10" customFormat="1" ht="15" customHeight="1" hidden="1">
      <c r="A250" s="132"/>
      <c r="B250" s="95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89"/>
      <c r="S250" s="28"/>
      <c r="T250" s="29"/>
      <c r="U250" s="50"/>
      <c r="V250" s="50"/>
      <c r="W250" s="50"/>
      <c r="X250" s="50"/>
      <c r="Y250" s="35"/>
      <c r="Z250" s="50"/>
      <c r="AA250" s="12"/>
      <c r="AB250" s="15"/>
    </row>
    <row r="251" spans="1:28" s="10" customFormat="1" ht="15" customHeight="1" hidden="1">
      <c r="A251" s="141" t="s">
        <v>69</v>
      </c>
      <c r="B251" s="95" t="s">
        <v>74</v>
      </c>
      <c r="C251" s="94"/>
      <c r="D251" s="94"/>
      <c r="E251" s="94"/>
      <c r="F251" s="94"/>
      <c r="G251" s="94"/>
      <c r="H251" s="94" t="e">
        <f>'[89]prog 2013'!H99</f>
        <v>#REF!</v>
      </c>
      <c r="I251" s="94"/>
      <c r="J251" s="94"/>
      <c r="K251" s="94"/>
      <c r="L251" s="94"/>
      <c r="M251" s="94"/>
      <c r="N251" s="94"/>
      <c r="O251" s="89">
        <f>M251+N251</f>
        <v>0</v>
      </c>
      <c r="P251" s="94"/>
      <c r="Q251" s="94"/>
      <c r="R251" s="89"/>
      <c r="S251" s="28"/>
      <c r="T251" s="29"/>
      <c r="U251" s="50"/>
      <c r="V251" s="50"/>
      <c r="W251" s="50"/>
      <c r="X251" s="50"/>
      <c r="Y251" s="35"/>
      <c r="Z251" s="50"/>
      <c r="AA251" s="12"/>
      <c r="AB251" s="15"/>
    </row>
    <row r="252" spans="1:28" s="10" customFormat="1" ht="15" customHeight="1" hidden="1">
      <c r="A252" s="132"/>
      <c r="B252" s="95" t="s">
        <v>75</v>
      </c>
      <c r="C252" s="94" t="e">
        <f>#REF!</f>
        <v>#REF!</v>
      </c>
      <c r="D252" s="94" t="e">
        <f>#REF!</f>
        <v>#REF!</v>
      </c>
      <c r="E252" s="94" t="e">
        <f>#REF!</f>
        <v>#REF!</v>
      </c>
      <c r="F252" s="94" t="e">
        <f>#REF!</f>
        <v>#REF!</v>
      </c>
      <c r="G252" s="94" t="e">
        <f>#REF!</f>
        <v>#REF!</v>
      </c>
      <c r="H252" s="94" t="e">
        <f>#REF!</f>
        <v>#REF!</v>
      </c>
      <c r="I252" s="94"/>
      <c r="J252" s="94"/>
      <c r="K252" s="94"/>
      <c r="L252" s="94"/>
      <c r="M252" s="94"/>
      <c r="N252" s="94"/>
      <c r="O252" s="89">
        <f>M252+N252</f>
        <v>0</v>
      </c>
      <c r="P252" s="94"/>
      <c r="Q252" s="94"/>
      <c r="R252" s="89"/>
      <c r="S252" s="28"/>
      <c r="T252" s="29"/>
      <c r="U252" s="50"/>
      <c r="V252" s="50"/>
      <c r="W252" s="50"/>
      <c r="X252" s="50"/>
      <c r="Y252" s="35"/>
      <c r="Z252" s="50"/>
      <c r="AA252" s="12"/>
      <c r="AB252" s="15"/>
    </row>
    <row r="253" spans="1:28" s="10" customFormat="1" ht="15" customHeight="1" hidden="1">
      <c r="A253" s="132"/>
      <c r="B253" s="95" t="s">
        <v>76</v>
      </c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89"/>
      <c r="S253" s="28"/>
      <c r="T253" s="29"/>
      <c r="U253" s="50"/>
      <c r="V253" s="50"/>
      <c r="W253" s="50"/>
      <c r="X253" s="50"/>
      <c r="Y253" s="35"/>
      <c r="Z253" s="50"/>
      <c r="AA253" s="12"/>
      <c r="AB253" s="15"/>
    </row>
    <row r="254" spans="1:28" s="10" customFormat="1" ht="15" customHeight="1" hidden="1">
      <c r="A254" s="132"/>
      <c r="B254" s="95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89"/>
      <c r="S254" s="28"/>
      <c r="T254" s="29"/>
      <c r="U254" s="50"/>
      <c r="V254" s="50"/>
      <c r="W254" s="50"/>
      <c r="X254" s="50"/>
      <c r="Y254" s="35"/>
      <c r="Z254" s="50"/>
      <c r="AA254" s="12"/>
      <c r="AB254" s="15"/>
    </row>
    <row r="255" spans="1:28" s="10" customFormat="1" ht="18.75" customHeight="1">
      <c r="A255" s="132" t="s">
        <v>46</v>
      </c>
      <c r="B255" s="121"/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89"/>
      <c r="S255" s="25"/>
      <c r="T255" s="24"/>
      <c r="U255" s="48"/>
      <c r="V255" s="50"/>
      <c r="W255" s="48"/>
      <c r="X255" s="50"/>
      <c r="Y255" s="53"/>
      <c r="Z255" s="50"/>
      <c r="AA255" s="12"/>
      <c r="AB255" s="15"/>
    </row>
    <row r="256" spans="1:28" s="10" customFormat="1" ht="15" customHeight="1">
      <c r="A256" s="120"/>
      <c r="B256" s="90" t="s">
        <v>22</v>
      </c>
      <c r="C256" s="122">
        <f>C261+C266</f>
        <v>3303.6</v>
      </c>
      <c r="D256" s="122">
        <f aca="true" t="shared" si="32" ref="D256:L258">D261+D266</f>
        <v>1621.3</v>
      </c>
      <c r="E256" s="122">
        <f t="shared" si="32"/>
        <v>0</v>
      </c>
      <c r="F256" s="122">
        <f t="shared" si="32"/>
        <v>0</v>
      </c>
      <c r="G256" s="122">
        <f t="shared" si="32"/>
        <v>0</v>
      </c>
      <c r="H256" s="122">
        <f t="shared" si="32"/>
        <v>0</v>
      </c>
      <c r="I256" s="122">
        <f t="shared" si="32"/>
        <v>5.8</v>
      </c>
      <c r="J256" s="122">
        <f t="shared" si="32"/>
        <v>0</v>
      </c>
      <c r="K256" s="122">
        <f t="shared" si="32"/>
        <v>0</v>
      </c>
      <c r="L256" s="122">
        <f t="shared" si="32"/>
        <v>220.7</v>
      </c>
      <c r="M256" s="91">
        <f>SUM(C256:L256)</f>
        <v>5151.4</v>
      </c>
      <c r="N256" s="122">
        <f>N261+N266</f>
        <v>-81.5</v>
      </c>
      <c r="O256" s="89">
        <f>M256+N256</f>
        <v>5069.9</v>
      </c>
      <c r="P256" s="122">
        <f>-O256</f>
        <v>-5069.9</v>
      </c>
      <c r="Q256" s="89">
        <f>O256+P256</f>
        <v>0</v>
      </c>
      <c r="R256" s="89">
        <f>Q256/$C$3*100</f>
        <v>0</v>
      </c>
      <c r="S256" s="25"/>
      <c r="T256" s="24"/>
      <c r="U256" s="48"/>
      <c r="V256" s="50"/>
      <c r="W256" s="48"/>
      <c r="X256" s="50"/>
      <c r="Y256" s="53"/>
      <c r="Z256" s="50"/>
      <c r="AA256" s="12"/>
      <c r="AB256" s="15"/>
    </row>
    <row r="257" spans="1:28" s="10" customFormat="1" ht="15" customHeight="1">
      <c r="A257" s="120"/>
      <c r="B257" s="95" t="s">
        <v>23</v>
      </c>
      <c r="C257" s="122">
        <f>C262+C267</f>
        <v>3339.621</v>
      </c>
      <c r="D257" s="122">
        <f t="shared" si="32"/>
        <v>1621.25</v>
      </c>
      <c r="E257" s="122">
        <f t="shared" si="32"/>
        <v>0</v>
      </c>
      <c r="F257" s="122">
        <f t="shared" si="32"/>
        <v>0</v>
      </c>
      <c r="G257" s="122">
        <f t="shared" si="32"/>
        <v>0</v>
      </c>
      <c r="H257" s="122">
        <f t="shared" si="32"/>
        <v>0</v>
      </c>
      <c r="I257" s="122">
        <f t="shared" si="32"/>
        <v>5.75</v>
      </c>
      <c r="J257" s="122">
        <f t="shared" si="32"/>
        <v>0</v>
      </c>
      <c r="K257" s="122">
        <f t="shared" si="32"/>
        <v>0</v>
      </c>
      <c r="L257" s="122">
        <f t="shared" si="32"/>
        <v>224.691</v>
      </c>
      <c r="M257" s="91">
        <f>SUM(C257:L257)</f>
        <v>5191.312</v>
      </c>
      <c r="N257" s="122">
        <f>N262+N267</f>
        <v>-85.25299999999999</v>
      </c>
      <c r="O257" s="89">
        <f>M257+N257</f>
        <v>5106.059</v>
      </c>
      <c r="P257" s="122">
        <f>-O257</f>
        <v>-5106.059</v>
      </c>
      <c r="Q257" s="89">
        <f>O257+P257</f>
        <v>0</v>
      </c>
      <c r="R257" s="89">
        <f>Q257/$C$4*100</f>
        <v>0</v>
      </c>
      <c r="S257" s="25"/>
      <c r="T257" s="24"/>
      <c r="U257" s="48"/>
      <c r="V257" s="50"/>
      <c r="W257" s="48"/>
      <c r="X257" s="50"/>
      <c r="Y257" s="53"/>
      <c r="Z257" s="50"/>
      <c r="AA257" s="12"/>
      <c r="AB257" s="15"/>
    </row>
    <row r="258" spans="1:28" s="10" customFormat="1" ht="15" customHeight="1">
      <c r="A258" s="120"/>
      <c r="B258" s="90" t="s">
        <v>24</v>
      </c>
      <c r="C258" s="122">
        <f>C263+C268</f>
        <v>1335.919625</v>
      </c>
      <c r="D258" s="122">
        <f t="shared" si="32"/>
        <v>565.724653</v>
      </c>
      <c r="E258" s="122">
        <f t="shared" si="32"/>
        <v>0</v>
      </c>
      <c r="F258" s="122">
        <f t="shared" si="32"/>
        <v>0</v>
      </c>
      <c r="G258" s="122">
        <f t="shared" si="32"/>
        <v>0</v>
      </c>
      <c r="H258" s="122">
        <f t="shared" si="32"/>
        <v>0</v>
      </c>
      <c r="I258" s="122">
        <f t="shared" si="32"/>
        <v>20.21817</v>
      </c>
      <c r="J258" s="122">
        <f t="shared" si="32"/>
        <v>0</v>
      </c>
      <c r="K258" s="122">
        <f t="shared" si="32"/>
        <v>0</v>
      </c>
      <c r="L258" s="122">
        <f t="shared" si="32"/>
        <v>183.4056</v>
      </c>
      <c r="M258" s="91">
        <f>SUM(C258:L258)</f>
        <v>2105.268048</v>
      </c>
      <c r="N258" s="122">
        <f>N263+N268</f>
        <v>-40.909</v>
      </c>
      <c r="O258" s="89">
        <f>M258+N258</f>
        <v>2064.359048</v>
      </c>
      <c r="P258" s="122">
        <f>-O258</f>
        <v>-2064.359048</v>
      </c>
      <c r="Q258" s="89">
        <f>O258+P258</f>
        <v>0</v>
      </c>
      <c r="R258" s="89">
        <f>Q258/$C$5*100</f>
        <v>0</v>
      </c>
      <c r="S258" s="25"/>
      <c r="T258" s="24"/>
      <c r="U258" s="48"/>
      <c r="V258" s="50"/>
      <c r="W258" s="48"/>
      <c r="X258" s="50"/>
      <c r="Y258" s="53"/>
      <c r="Z258" s="50"/>
      <c r="AA258" s="12"/>
      <c r="AB258" s="15"/>
    </row>
    <row r="259" spans="1:28" s="10" customFormat="1" ht="15" customHeight="1">
      <c r="A259" s="142"/>
      <c r="B259" s="95" t="s">
        <v>25</v>
      </c>
      <c r="C259" s="96">
        <f>C258/C256</f>
        <v>0.40438298371473547</v>
      </c>
      <c r="D259" s="96">
        <f>D258/D256</f>
        <v>0.34893274101030036</v>
      </c>
      <c r="E259" s="96"/>
      <c r="F259" s="96"/>
      <c r="G259" s="96"/>
      <c r="H259" s="96"/>
      <c r="I259" s="96">
        <f>I258/I256</f>
        <v>3.485891379310345</v>
      </c>
      <c r="J259" s="96"/>
      <c r="K259" s="96"/>
      <c r="L259" s="96">
        <f>L258/L256</f>
        <v>0.8310176710466697</v>
      </c>
      <c r="M259" s="96">
        <f>M258/M256</f>
        <v>0.4086788150793959</v>
      </c>
      <c r="N259" s="96">
        <f>N258/N256</f>
        <v>0.5019509202453988</v>
      </c>
      <c r="O259" s="96">
        <f>O258/O256</f>
        <v>0.4071794410146157</v>
      </c>
      <c r="P259" s="96">
        <f>P258/P256</f>
        <v>0.4071794410146157</v>
      </c>
      <c r="Q259" s="96"/>
      <c r="R259" s="96"/>
      <c r="S259" s="25"/>
      <c r="T259" s="24"/>
      <c r="U259" s="48"/>
      <c r="V259" s="50"/>
      <c r="W259" s="48"/>
      <c r="X259" s="50"/>
      <c r="Y259" s="53"/>
      <c r="Z259" s="50"/>
      <c r="AA259" s="12"/>
      <c r="AB259" s="15"/>
    </row>
    <row r="260" spans="1:28" s="10" customFormat="1" ht="15" customHeight="1">
      <c r="A260" s="143" t="s">
        <v>80</v>
      </c>
      <c r="B260" s="144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89"/>
      <c r="S260" s="30"/>
      <c r="T260" s="31"/>
      <c r="U260" s="50"/>
      <c r="V260" s="50"/>
      <c r="W260" s="35"/>
      <c r="X260" s="50"/>
      <c r="Y260" s="35"/>
      <c r="Z260" s="50"/>
      <c r="AA260" s="9"/>
      <c r="AB260" s="18"/>
    </row>
    <row r="261" spans="1:28" s="10" customFormat="1" ht="15" customHeight="1">
      <c r="A261" s="143"/>
      <c r="B261" s="95" t="s">
        <v>74</v>
      </c>
      <c r="C261" s="145">
        <v>31.6</v>
      </c>
      <c r="D261" s="145">
        <v>1.3</v>
      </c>
      <c r="E261" s="145"/>
      <c r="F261" s="145"/>
      <c r="G261" s="145"/>
      <c r="H261" s="145"/>
      <c r="I261" s="145"/>
      <c r="J261" s="145"/>
      <c r="K261" s="145"/>
      <c r="L261" s="145"/>
      <c r="M261" s="94">
        <f>SUM(C261:L261)</f>
        <v>32.9</v>
      </c>
      <c r="N261" s="145"/>
      <c r="O261" s="89">
        <f>M261+N261</f>
        <v>32.9</v>
      </c>
      <c r="P261" s="145">
        <v>-32.9</v>
      </c>
      <c r="Q261" s="89">
        <f>O261+P261</f>
        <v>0</v>
      </c>
      <c r="R261" s="89">
        <f>Q261/$C$3*100</f>
        <v>0</v>
      </c>
      <c r="S261" s="30"/>
      <c r="T261" s="31"/>
      <c r="U261" s="50"/>
      <c r="V261" s="50"/>
      <c r="W261" s="35"/>
      <c r="X261" s="50"/>
      <c r="Y261" s="35"/>
      <c r="Z261" s="50"/>
      <c r="AA261" s="9"/>
      <c r="AB261" s="18"/>
    </row>
    <row r="262" spans="1:28" s="10" customFormat="1" ht="15" customHeight="1">
      <c r="A262" s="143"/>
      <c r="B262" s="95" t="s">
        <v>75</v>
      </c>
      <c r="C262" s="145">
        <v>54.101</v>
      </c>
      <c r="D262" s="145">
        <v>1.25</v>
      </c>
      <c r="E262" s="145"/>
      <c r="F262" s="145"/>
      <c r="G262" s="145"/>
      <c r="H262" s="145"/>
      <c r="I262" s="145"/>
      <c r="J262" s="145"/>
      <c r="K262" s="145"/>
      <c r="L262" s="145"/>
      <c r="M262" s="94">
        <f>SUM(C262:L262)</f>
        <v>55.351</v>
      </c>
      <c r="N262" s="145"/>
      <c r="O262" s="89">
        <f>M262+N262</f>
        <v>55.351</v>
      </c>
      <c r="P262" s="145">
        <v>-55.4</v>
      </c>
      <c r="Q262" s="89"/>
      <c r="R262" s="89"/>
      <c r="S262" s="30"/>
      <c r="T262" s="31"/>
      <c r="U262" s="50"/>
      <c r="V262" s="50"/>
      <c r="W262" s="35"/>
      <c r="X262" s="50"/>
      <c r="Y262" s="35"/>
      <c r="Z262" s="50"/>
      <c r="AA262" s="9"/>
      <c r="AB262" s="18"/>
    </row>
    <row r="263" spans="1:28" s="10" customFormat="1" ht="15" customHeight="1">
      <c r="A263" s="143"/>
      <c r="B263" s="95" t="s">
        <v>76</v>
      </c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89">
        <f>Q263/$C$5*100</f>
        <v>0</v>
      </c>
      <c r="S263" s="30"/>
      <c r="T263" s="31"/>
      <c r="U263" s="50"/>
      <c r="V263" s="50"/>
      <c r="W263" s="35"/>
      <c r="X263" s="50"/>
      <c r="Y263" s="35"/>
      <c r="Z263" s="50"/>
      <c r="AA263" s="9"/>
      <c r="AB263" s="18"/>
    </row>
    <row r="264" spans="1:28" s="10" customFormat="1" ht="15" customHeight="1">
      <c r="A264" s="143"/>
      <c r="B264" s="95" t="s">
        <v>25</v>
      </c>
      <c r="C264" s="140">
        <f>C263/C261</f>
        <v>0</v>
      </c>
      <c r="D264" s="140">
        <f>D263/D261</f>
        <v>0</v>
      </c>
      <c r="E264" s="140"/>
      <c r="F264" s="140"/>
      <c r="G264" s="140"/>
      <c r="H264" s="140"/>
      <c r="I264" s="140"/>
      <c r="J264" s="140"/>
      <c r="K264" s="140"/>
      <c r="L264" s="140"/>
      <c r="M264" s="140">
        <f>M263/M261</f>
        <v>0</v>
      </c>
      <c r="N264" s="140"/>
      <c r="O264" s="140">
        <f>O263/O261</f>
        <v>0</v>
      </c>
      <c r="P264" s="140"/>
      <c r="Q264" s="140"/>
      <c r="R264" s="89"/>
      <c r="S264" s="30"/>
      <c r="T264" s="31"/>
      <c r="U264" s="50"/>
      <c r="V264" s="50"/>
      <c r="W264" s="35"/>
      <c r="X264" s="50"/>
      <c r="Y264" s="35"/>
      <c r="Z264" s="50"/>
      <c r="AA264" s="9"/>
      <c r="AB264" s="18"/>
    </row>
    <row r="265" spans="1:28" s="10" customFormat="1" ht="15" customHeight="1">
      <c r="A265" s="143" t="s">
        <v>70</v>
      </c>
      <c r="B265" s="144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89"/>
      <c r="S265" s="30"/>
      <c r="T265" s="31"/>
      <c r="U265" s="48"/>
      <c r="V265" s="50"/>
      <c r="W265" s="35"/>
      <c r="X265" s="50"/>
      <c r="Y265" s="53"/>
      <c r="Z265" s="50"/>
      <c r="AA265" s="12"/>
      <c r="AB265" s="15"/>
    </row>
    <row r="266" spans="1:28" s="10" customFormat="1" ht="15" customHeight="1">
      <c r="A266" s="146"/>
      <c r="B266" s="95" t="s">
        <v>74</v>
      </c>
      <c r="C266" s="145">
        <v>3272</v>
      </c>
      <c r="D266" s="145">
        <v>1620</v>
      </c>
      <c r="E266" s="145"/>
      <c r="F266" s="145"/>
      <c r="G266" s="145"/>
      <c r="H266" s="145"/>
      <c r="I266" s="145">
        <v>5.8</v>
      </c>
      <c r="J266" s="145"/>
      <c r="K266" s="145"/>
      <c r="L266" s="145">
        <v>220.7</v>
      </c>
      <c r="M266" s="94">
        <f>SUM(C266:L266)</f>
        <v>5118.5</v>
      </c>
      <c r="N266" s="145">
        <v>-81.5</v>
      </c>
      <c r="O266" s="89">
        <f>M266+N266</f>
        <v>5037</v>
      </c>
      <c r="P266" s="145">
        <f>-O266</f>
        <v>-5037</v>
      </c>
      <c r="Q266" s="89">
        <f>O266+P266</f>
        <v>0</v>
      </c>
      <c r="R266" s="89"/>
      <c r="S266" s="30"/>
      <c r="T266" s="31"/>
      <c r="U266" s="48"/>
      <c r="V266" s="50"/>
      <c r="W266" s="35"/>
      <c r="X266" s="50"/>
      <c r="Y266" s="53"/>
      <c r="Z266" s="50"/>
      <c r="AA266" s="12"/>
      <c r="AB266" s="15"/>
    </row>
    <row r="267" spans="1:28" s="10" customFormat="1" ht="15" customHeight="1">
      <c r="A267" s="146"/>
      <c r="B267" s="95" t="s">
        <v>75</v>
      </c>
      <c r="C267" s="145">
        <v>3285.52</v>
      </c>
      <c r="D267" s="145">
        <v>1620</v>
      </c>
      <c r="E267" s="145">
        <v>0</v>
      </c>
      <c r="F267" s="145">
        <v>0</v>
      </c>
      <c r="G267" s="145">
        <v>0</v>
      </c>
      <c r="H267" s="145">
        <v>0</v>
      </c>
      <c r="I267" s="145">
        <v>5.75</v>
      </c>
      <c r="J267" s="145">
        <v>0</v>
      </c>
      <c r="K267" s="145">
        <v>0</v>
      </c>
      <c r="L267" s="145">
        <v>224.691</v>
      </c>
      <c r="M267" s="94">
        <f>SUM(C267:L267)</f>
        <v>5135.961</v>
      </c>
      <c r="N267" s="145">
        <v>-85.25299999999999</v>
      </c>
      <c r="O267" s="89">
        <f>M267+N267</f>
        <v>5050.7080000000005</v>
      </c>
      <c r="P267" s="145">
        <f>-O267</f>
        <v>-5050.7080000000005</v>
      </c>
      <c r="Q267" s="89">
        <f>O267+P267</f>
        <v>0</v>
      </c>
      <c r="R267" s="89"/>
      <c r="S267" s="30"/>
      <c r="T267" s="31"/>
      <c r="U267" s="48"/>
      <c r="V267" s="50"/>
      <c r="W267" s="35"/>
      <c r="X267" s="50"/>
      <c r="Y267" s="53"/>
      <c r="Z267" s="50"/>
      <c r="AA267" s="12"/>
      <c r="AB267" s="15"/>
    </row>
    <row r="268" spans="1:28" s="10" customFormat="1" ht="15" customHeight="1">
      <c r="A268" s="146"/>
      <c r="B268" s="95" t="s">
        <v>76</v>
      </c>
      <c r="C268" s="94">
        <v>1335.919625</v>
      </c>
      <c r="D268" s="94">
        <v>565.724653</v>
      </c>
      <c r="E268" s="94">
        <v>0</v>
      </c>
      <c r="F268" s="94">
        <v>0</v>
      </c>
      <c r="G268" s="94"/>
      <c r="H268" s="94">
        <v>0</v>
      </c>
      <c r="I268" s="94">
        <v>20.21817</v>
      </c>
      <c r="J268" s="94"/>
      <c r="K268" s="94"/>
      <c r="L268" s="94">
        <v>183.4056</v>
      </c>
      <c r="M268" s="94">
        <f>SUM(C268:L268)</f>
        <v>2105.268048</v>
      </c>
      <c r="N268" s="94">
        <v>-40.909</v>
      </c>
      <c r="O268" s="89">
        <f>M268+N268</f>
        <v>2064.359048</v>
      </c>
      <c r="P268" s="145">
        <f>-O268</f>
        <v>-2064.359048</v>
      </c>
      <c r="Q268" s="94"/>
      <c r="R268" s="89"/>
      <c r="S268" s="30"/>
      <c r="T268" s="31"/>
      <c r="U268" s="48"/>
      <c r="V268" s="50"/>
      <c r="W268" s="35"/>
      <c r="X268" s="50"/>
      <c r="Y268" s="53"/>
      <c r="Z268" s="50"/>
      <c r="AA268" s="12"/>
      <c r="AB268" s="15"/>
    </row>
    <row r="269" spans="1:28" s="10" customFormat="1" ht="15" customHeight="1">
      <c r="A269" s="146"/>
      <c r="B269" s="95" t="s">
        <v>25</v>
      </c>
      <c r="C269" s="140">
        <f>C268/C266</f>
        <v>0.40828839394865524</v>
      </c>
      <c r="D269" s="140">
        <f>D268/D266</f>
        <v>0.34921274876543207</v>
      </c>
      <c r="E269" s="140"/>
      <c r="F269" s="140"/>
      <c r="G269" s="140"/>
      <c r="H269" s="140"/>
      <c r="I269" s="140">
        <f>I268/I266</f>
        <v>3.485891379310345</v>
      </c>
      <c r="J269" s="140"/>
      <c r="K269" s="140"/>
      <c r="L269" s="140">
        <f>L268/L266</f>
        <v>0.8310176710466697</v>
      </c>
      <c r="M269" s="140">
        <f>M268/M266</f>
        <v>0.4113056653316401</v>
      </c>
      <c r="N269" s="140">
        <f>N268/N266</f>
        <v>0.5019509202453988</v>
      </c>
      <c r="O269" s="140">
        <f>O268/O266</f>
        <v>0.4098390009926543</v>
      </c>
      <c r="P269" s="140">
        <f>P268/P266</f>
        <v>0.4098390009926543</v>
      </c>
      <c r="Q269" s="94"/>
      <c r="R269" s="89"/>
      <c r="S269" s="30"/>
      <c r="T269" s="31"/>
      <c r="U269" s="48"/>
      <c r="V269" s="50"/>
      <c r="W269" s="35"/>
      <c r="X269" s="50"/>
      <c r="Y269" s="53"/>
      <c r="Z269" s="50"/>
      <c r="AA269" s="12"/>
      <c r="AB269" s="15"/>
    </row>
    <row r="270" spans="1:28" s="13" customFormat="1" ht="34.5" customHeight="1">
      <c r="A270" s="176" t="s">
        <v>71</v>
      </c>
      <c r="B270" s="148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89"/>
      <c r="S270" s="33"/>
      <c r="T270" s="32"/>
      <c r="U270" s="48"/>
      <c r="V270" s="48"/>
      <c r="W270" s="54"/>
      <c r="X270" s="48"/>
      <c r="Y270" s="53"/>
      <c r="Z270" s="48"/>
      <c r="AA270" s="12"/>
      <c r="AB270" s="15"/>
    </row>
    <row r="271" spans="1:28" s="13" customFormat="1" ht="15" customHeight="1">
      <c r="A271" s="147"/>
      <c r="B271" s="90" t="s">
        <v>22</v>
      </c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94">
        <f>SUM(C271:L271)</f>
        <v>0</v>
      </c>
      <c r="N271" s="149"/>
      <c r="O271" s="89">
        <f>M271+N271</f>
        <v>0</v>
      </c>
      <c r="P271" s="149">
        <f>'[89]prog 2013'!R104</f>
        <v>0</v>
      </c>
      <c r="Q271" s="89">
        <f>O271+P271</f>
        <v>0</v>
      </c>
      <c r="R271" s="89"/>
      <c r="S271" s="33"/>
      <c r="T271" s="32"/>
      <c r="U271" s="48"/>
      <c r="V271" s="48"/>
      <c r="W271" s="54"/>
      <c r="X271" s="48"/>
      <c r="Y271" s="53"/>
      <c r="Z271" s="48"/>
      <c r="AA271" s="12"/>
      <c r="AB271" s="15"/>
    </row>
    <row r="272" spans="1:28" s="13" customFormat="1" ht="15" customHeight="1">
      <c r="A272" s="147"/>
      <c r="B272" s="95" t="s">
        <v>23</v>
      </c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94"/>
      <c r="N272" s="149"/>
      <c r="O272" s="89"/>
      <c r="P272" s="149"/>
      <c r="Q272" s="89"/>
      <c r="R272" s="89">
        <f>Q272/$C$4*100</f>
        <v>0</v>
      </c>
      <c r="S272" s="33"/>
      <c r="T272" s="32"/>
      <c r="U272" s="48"/>
      <c r="V272" s="48"/>
      <c r="W272" s="54"/>
      <c r="X272" s="48"/>
      <c r="Y272" s="53"/>
      <c r="Z272" s="48"/>
      <c r="AA272" s="12"/>
      <c r="AB272" s="15"/>
    </row>
    <row r="273" spans="1:28" s="13" customFormat="1" ht="15" customHeight="1">
      <c r="A273" s="149"/>
      <c r="B273" s="90" t="s">
        <v>24</v>
      </c>
      <c r="C273" s="149">
        <v>-518.362569</v>
      </c>
      <c r="D273" s="149">
        <v>-126.72604</v>
      </c>
      <c r="E273" s="149">
        <v>-17.890967</v>
      </c>
      <c r="F273" s="149">
        <v>-10.806995</v>
      </c>
      <c r="G273" s="149">
        <v>-12.121582</v>
      </c>
      <c r="H273" s="149"/>
      <c r="I273" s="149">
        <v>-9.022324</v>
      </c>
      <c r="J273" s="149"/>
      <c r="K273" s="149">
        <v>-0.101752</v>
      </c>
      <c r="L273" s="149">
        <v>0</v>
      </c>
      <c r="M273" s="91">
        <f>SUM(C273:L273)</f>
        <v>-695.0322290000001</v>
      </c>
      <c r="N273" s="149"/>
      <c r="O273" s="89">
        <f>M273+N273</f>
        <v>-695.0322290000001</v>
      </c>
      <c r="P273" s="122"/>
      <c r="Q273" s="89">
        <f>O273+P273</f>
        <v>-695.0322290000001</v>
      </c>
      <c r="R273" s="89">
        <f>Q273/$C$5*100</f>
        <v>-0.09914867746077034</v>
      </c>
      <c r="S273" s="33"/>
      <c r="T273" s="32"/>
      <c r="U273" s="48"/>
      <c r="V273" s="48"/>
      <c r="W273" s="54"/>
      <c r="X273" s="48"/>
      <c r="Y273" s="53"/>
      <c r="Z273" s="48"/>
      <c r="AA273" s="12"/>
      <c r="AB273" s="15"/>
    </row>
    <row r="274" spans="1:28" s="13" customFormat="1" ht="15" customHeight="1" thickBot="1">
      <c r="A274" s="147"/>
      <c r="B274" s="95" t="s">
        <v>25</v>
      </c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89">
        <f>M274+N274</f>
        <v>0</v>
      </c>
      <c r="P274" s="149"/>
      <c r="Q274" s="89">
        <f>O274+P274</f>
        <v>0</v>
      </c>
      <c r="R274" s="89"/>
      <c r="S274" s="33"/>
      <c r="T274" s="32"/>
      <c r="U274" s="48"/>
      <c r="V274" s="48"/>
      <c r="W274" s="54"/>
      <c r="X274" s="48"/>
      <c r="Y274" s="53"/>
      <c r="Z274" s="48"/>
      <c r="AA274" s="12"/>
      <c r="AB274" s="15"/>
    </row>
    <row r="275" spans="1:28" s="10" customFormat="1" ht="16.5" thickTop="1">
      <c r="A275" s="163" t="s">
        <v>72</v>
      </c>
      <c r="B275" s="164"/>
      <c r="C275" s="165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6"/>
      <c r="S275" s="25"/>
      <c r="T275" s="24"/>
      <c r="U275" s="48"/>
      <c r="V275" s="50"/>
      <c r="W275" s="48"/>
      <c r="X275" s="50"/>
      <c r="Y275" s="53"/>
      <c r="Z275" s="50"/>
      <c r="AA275" s="12"/>
      <c r="AB275" s="15"/>
    </row>
    <row r="276" spans="1:28" s="10" customFormat="1" ht="18.75" customHeight="1">
      <c r="A276" s="80"/>
      <c r="B276" s="83" t="s">
        <v>22</v>
      </c>
      <c r="C276" s="81">
        <f aca="true" t="shared" si="33" ref="C276:Q276">C13-C159</f>
        <v>-19119.559999999998</v>
      </c>
      <c r="D276" s="81">
        <f t="shared" si="33"/>
        <v>-834.6399999999994</v>
      </c>
      <c r="E276" s="81">
        <f t="shared" si="33"/>
        <v>211.79499999999825</v>
      </c>
      <c r="F276" s="81">
        <f t="shared" si="33"/>
        <v>223.981</v>
      </c>
      <c r="G276" s="81">
        <f t="shared" si="33"/>
        <v>0.024999999997817213</v>
      </c>
      <c r="H276" s="81">
        <f t="shared" si="33"/>
        <v>0</v>
      </c>
      <c r="I276" s="81">
        <f t="shared" si="33"/>
        <v>1233.2999999999956</v>
      </c>
      <c r="J276" s="81">
        <f t="shared" si="33"/>
        <v>0</v>
      </c>
      <c r="K276" s="81">
        <f t="shared" si="33"/>
        <v>131.5</v>
      </c>
      <c r="L276" s="81">
        <f t="shared" si="33"/>
        <v>0</v>
      </c>
      <c r="M276" s="81">
        <f t="shared" si="33"/>
        <v>-18153.59899999993</v>
      </c>
      <c r="N276" s="81">
        <f t="shared" si="33"/>
        <v>0.04200000000128057</v>
      </c>
      <c r="O276" s="81">
        <f t="shared" si="33"/>
        <v>-18153.556999999942</v>
      </c>
      <c r="P276" s="81">
        <f t="shared" si="33"/>
        <v>5149.599999999999</v>
      </c>
      <c r="Q276" s="81">
        <f t="shared" si="33"/>
        <v>-13003.956999999937</v>
      </c>
      <c r="R276" s="190">
        <f>Q276/$C$3*100</f>
        <v>-1.8323174580808703</v>
      </c>
      <c r="S276" s="25"/>
      <c r="T276" s="24"/>
      <c r="U276" s="48"/>
      <c r="V276" s="50"/>
      <c r="W276" s="48"/>
      <c r="X276" s="50"/>
      <c r="Y276" s="53"/>
      <c r="Z276" s="50"/>
      <c r="AA276" s="12"/>
      <c r="AB276" s="15"/>
    </row>
    <row r="277" spans="1:28" s="10" customFormat="1" ht="18.75" customHeight="1">
      <c r="A277" s="80"/>
      <c r="B277" s="84" t="s">
        <v>23</v>
      </c>
      <c r="C277" s="81">
        <f aca="true" t="shared" si="34" ref="C277:M277">C14-C160</f>
        <v>-19954.24400000002</v>
      </c>
      <c r="D277" s="81">
        <f t="shared" si="34"/>
        <v>-547.0369999999821</v>
      </c>
      <c r="E277" s="81">
        <f t="shared" si="34"/>
        <v>211.7650000000067</v>
      </c>
      <c r="F277" s="81">
        <f t="shared" si="34"/>
        <v>265.63899999999967</v>
      </c>
      <c r="G277" s="81">
        <f t="shared" si="34"/>
        <v>0</v>
      </c>
      <c r="H277" s="81">
        <f t="shared" si="34"/>
        <v>0</v>
      </c>
      <c r="I277" s="81">
        <f t="shared" si="34"/>
        <v>1725.0739999999969</v>
      </c>
      <c r="J277" s="81">
        <f t="shared" si="34"/>
        <v>0</v>
      </c>
      <c r="K277" s="81">
        <f t="shared" si="34"/>
        <v>131.52200000000005</v>
      </c>
      <c r="L277" s="81"/>
      <c r="M277" s="81">
        <f t="shared" si="34"/>
        <v>-18167.29099999997</v>
      </c>
      <c r="N277" s="81"/>
      <c r="O277" s="81">
        <f aca="true" t="shared" si="35" ref="O277:Q278">O14-O160</f>
        <v>-18167.325999999972</v>
      </c>
      <c r="P277" s="81">
        <f t="shared" si="35"/>
        <v>5163.214</v>
      </c>
      <c r="Q277" s="81">
        <f t="shared" si="35"/>
        <v>-13004.111999999965</v>
      </c>
      <c r="R277" s="190">
        <f>Q277/$C$4*100</f>
        <v>-1.855080171184018</v>
      </c>
      <c r="S277" s="25"/>
      <c r="T277" s="24"/>
      <c r="U277" s="48"/>
      <c r="V277" s="50"/>
      <c r="W277" s="48"/>
      <c r="X277" s="50"/>
      <c r="Y277" s="53"/>
      <c r="Z277" s="50"/>
      <c r="AA277" s="12"/>
      <c r="AB277" s="15"/>
    </row>
    <row r="278" spans="1:28" s="10" customFormat="1" ht="18.75" customHeight="1">
      <c r="A278" s="80"/>
      <c r="B278" s="83" t="s">
        <v>24</v>
      </c>
      <c r="C278" s="81">
        <f aca="true" t="shared" si="36" ref="C278:M278">C15-C161</f>
        <v>-4320.215122000001</v>
      </c>
      <c r="D278" s="81">
        <f t="shared" si="36"/>
        <v>4088.011959000003</v>
      </c>
      <c r="E278" s="81">
        <f t="shared" si="36"/>
        <v>193.22363499999847</v>
      </c>
      <c r="F278" s="81">
        <f t="shared" si="36"/>
        <v>187.97551299999998</v>
      </c>
      <c r="G278" s="81">
        <f t="shared" si="36"/>
        <v>192.58826299999964</v>
      </c>
      <c r="H278" s="81">
        <f t="shared" si="36"/>
        <v>0</v>
      </c>
      <c r="I278" s="81">
        <f t="shared" si="36"/>
        <v>1740.9138139999995</v>
      </c>
      <c r="J278" s="81">
        <f t="shared" si="36"/>
        <v>20.23974400000003</v>
      </c>
      <c r="K278" s="81">
        <f t="shared" si="36"/>
        <v>-135.718276</v>
      </c>
      <c r="L278" s="81">
        <f t="shared" si="36"/>
        <v>190.45345999999995</v>
      </c>
      <c r="M278" s="81">
        <f t="shared" si="36"/>
        <v>2157.47298999998</v>
      </c>
      <c r="N278" s="81">
        <f>N15-N161</f>
        <v>-0.0001140000022132881</v>
      </c>
      <c r="O278" s="81">
        <f t="shared" si="35"/>
        <v>2157.4728759999853</v>
      </c>
      <c r="P278" s="81">
        <f t="shared" si="35"/>
        <v>2039.1561159999999</v>
      </c>
      <c r="Q278" s="81">
        <f t="shared" si="35"/>
        <v>4196.628991999984</v>
      </c>
      <c r="R278" s="190">
        <f>Q278/$C$5*100</f>
        <v>0.5986631942938635</v>
      </c>
      <c r="S278" s="25"/>
      <c r="T278" s="24"/>
      <c r="U278" s="48"/>
      <c r="V278" s="50"/>
      <c r="W278" s="48"/>
      <c r="X278" s="50"/>
      <c r="Y278" s="53"/>
      <c r="Z278" s="50"/>
      <c r="AA278" s="12"/>
      <c r="AB278" s="15"/>
    </row>
    <row r="279" spans="1:28" s="10" customFormat="1" ht="18.75" customHeight="1" thickBot="1">
      <c r="A279" s="167"/>
      <c r="B279" s="168" t="s">
        <v>25</v>
      </c>
      <c r="C279" s="169">
        <f aca="true" t="shared" si="37" ref="C279:I279">C278/C276</f>
        <v>0.22595787361215436</v>
      </c>
      <c r="D279" s="169">
        <f t="shared" si="37"/>
        <v>-4.897934389676994</v>
      </c>
      <c r="E279" s="169">
        <f t="shared" si="37"/>
        <v>0.9123144314077295</v>
      </c>
      <c r="F279" s="169">
        <f t="shared" si="37"/>
        <v>0.8392475835003861</v>
      </c>
      <c r="G279" s="169">
        <f t="shared" si="37"/>
        <v>7703.5305206725925</v>
      </c>
      <c r="H279" s="169"/>
      <c r="I279" s="169">
        <f t="shared" si="37"/>
        <v>1.4115898921592522</v>
      </c>
      <c r="J279" s="169"/>
      <c r="K279" s="169">
        <f>K278/K276</f>
        <v>-1.032078144486692</v>
      </c>
      <c r="L279" s="169"/>
      <c r="M279" s="169">
        <f>M278/M276</f>
        <v>-0.11884546915462817</v>
      </c>
      <c r="N279" s="169"/>
      <c r="O279" s="169">
        <f>O278/O276</f>
        <v>-0.11884573783528991</v>
      </c>
      <c r="P279" s="169">
        <f>P278/P276</f>
        <v>0.3959833998757185</v>
      </c>
      <c r="Q279" s="169">
        <f>Q278/Q276</f>
        <v>-0.32271938395366917</v>
      </c>
      <c r="R279" s="169"/>
      <c r="S279" s="25"/>
      <c r="T279" s="24"/>
      <c r="U279" s="48"/>
      <c r="V279" s="50"/>
      <c r="W279" s="48"/>
      <c r="X279" s="50"/>
      <c r="Y279" s="53"/>
      <c r="Z279" s="50"/>
      <c r="AA279" s="12"/>
      <c r="AB279" s="15"/>
    </row>
    <row r="280" spans="1:26" s="10" customFormat="1" ht="15" customHeight="1" thickTop="1">
      <c r="A280" s="6" t="s">
        <v>73</v>
      </c>
      <c r="B280" s="34"/>
      <c r="C280" s="35"/>
      <c r="D280" s="35"/>
      <c r="E280" s="35"/>
      <c r="F280" s="35"/>
      <c r="G280" s="35"/>
      <c r="H280" s="35"/>
      <c r="I280" s="35"/>
      <c r="J280" s="35">
        <f>'[89]iunie  2013 '!I83</f>
        <v>0</v>
      </c>
      <c r="K280" s="35"/>
      <c r="L280" s="35"/>
      <c r="M280" s="35"/>
      <c r="N280" s="35"/>
      <c r="O280" s="35"/>
      <c r="P280" s="35"/>
      <c r="Q280" s="35"/>
      <c r="R280" s="34"/>
      <c r="S280" s="36"/>
      <c r="T280" s="34"/>
      <c r="U280" s="34"/>
      <c r="V280" s="34"/>
      <c r="W280" s="34"/>
      <c r="X280" s="34"/>
      <c r="Y280" s="12"/>
      <c r="Z280" s="12"/>
    </row>
    <row r="281" spans="1:252" s="10" customFormat="1" ht="19.5" customHeight="1">
      <c r="A281" s="16"/>
      <c r="B281" s="16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6"/>
      <c r="S281" s="9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  <c r="IR281" s="16"/>
    </row>
    <row r="282" spans="1:26" s="10" customFormat="1" ht="19.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9"/>
      <c r="T282" s="16"/>
      <c r="U282" s="16"/>
      <c r="V282" s="16"/>
      <c r="W282" s="44"/>
      <c r="X282" s="16"/>
      <c r="Y282" s="12"/>
      <c r="Z282" s="12"/>
    </row>
    <row r="283" spans="1:26" s="10" customFormat="1" ht="19.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9"/>
      <c r="T283" s="16"/>
      <c r="U283" s="16"/>
      <c r="V283" s="16"/>
      <c r="W283" s="44"/>
      <c r="X283" s="16"/>
      <c r="Y283" s="12"/>
      <c r="Z283" s="12"/>
    </row>
    <row r="284" spans="19:26" s="10" customFormat="1" ht="19.5" customHeight="1">
      <c r="S284" s="9"/>
      <c r="W284" s="44"/>
      <c r="Y284" s="12"/>
      <c r="Z284" s="12"/>
    </row>
    <row r="285" spans="19:27" s="10" customFormat="1" ht="19.5" customHeight="1">
      <c r="S285" s="9"/>
      <c r="W285" s="44"/>
      <c r="Y285" s="12"/>
      <c r="Z285" s="12"/>
      <c r="AA285" s="55"/>
    </row>
    <row r="286" spans="19:26" s="10" customFormat="1" ht="19.5" customHeight="1">
      <c r="S286" s="9"/>
      <c r="W286" s="44"/>
      <c r="Y286" s="12"/>
      <c r="Z286" s="12"/>
    </row>
    <row r="287" spans="19:26" s="10" customFormat="1" ht="19.5" customHeight="1">
      <c r="S287" s="9"/>
      <c r="W287" s="44"/>
      <c r="Y287" s="12"/>
      <c r="Z287" s="12"/>
    </row>
    <row r="288" spans="19:26" s="10" customFormat="1" ht="19.5" customHeight="1">
      <c r="S288" s="9"/>
      <c r="W288" s="44"/>
      <c r="Y288" s="12"/>
      <c r="Z288" s="12"/>
    </row>
    <row r="289" spans="19:26" s="10" customFormat="1" ht="19.5" customHeight="1">
      <c r="S289" s="9"/>
      <c r="W289" s="44"/>
      <c r="Y289" s="12"/>
      <c r="Z289" s="12"/>
    </row>
    <row r="290" spans="19:26" s="10" customFormat="1" ht="19.5" customHeight="1">
      <c r="S290" s="9"/>
      <c r="W290" s="44"/>
      <c r="Y290" s="12"/>
      <c r="Z290" s="12"/>
    </row>
    <row r="291" spans="19:26" s="10" customFormat="1" ht="19.5" customHeight="1">
      <c r="S291" s="9"/>
      <c r="W291" s="44"/>
      <c r="Y291" s="12"/>
      <c r="Z291" s="12"/>
    </row>
    <row r="292" spans="19:26" s="10" customFormat="1" ht="19.5" customHeight="1">
      <c r="S292" s="9"/>
      <c r="W292" s="44"/>
      <c r="Y292" s="12"/>
      <c r="Z292" s="12"/>
    </row>
    <row r="293" spans="19:26" s="10" customFormat="1" ht="19.5" customHeight="1">
      <c r="S293" s="9"/>
      <c r="W293" s="44"/>
      <c r="Y293" s="12"/>
      <c r="Z293" s="12"/>
    </row>
    <row r="294" spans="19:26" s="10" customFormat="1" ht="19.5" customHeight="1">
      <c r="S294" s="9"/>
      <c r="W294" s="44"/>
      <c r="Y294" s="12"/>
      <c r="Z294" s="12"/>
    </row>
    <row r="295" spans="19:26" s="10" customFormat="1" ht="19.5" customHeight="1">
      <c r="S295" s="9"/>
      <c r="W295" s="44"/>
      <c r="Y295" s="12"/>
      <c r="Z295" s="12"/>
    </row>
    <row r="296" spans="19:26" s="10" customFormat="1" ht="19.5" customHeight="1">
      <c r="S296" s="9"/>
      <c r="W296" s="44"/>
      <c r="Y296" s="12"/>
      <c r="Z296" s="12"/>
    </row>
    <row r="297" spans="19:26" s="10" customFormat="1" ht="19.5" customHeight="1">
      <c r="S297" s="9"/>
      <c r="W297" s="44"/>
      <c r="Y297" s="12"/>
      <c r="Z297" s="12"/>
    </row>
    <row r="298" spans="19:26" s="10" customFormat="1" ht="19.5" customHeight="1">
      <c r="S298" s="9"/>
      <c r="W298" s="44"/>
      <c r="Y298" s="12"/>
      <c r="Z298" s="12"/>
    </row>
    <row r="299" spans="19:26" s="10" customFormat="1" ht="19.5" customHeight="1">
      <c r="S299" s="9"/>
      <c r="W299" s="44"/>
      <c r="Y299" s="12"/>
      <c r="Z299" s="12"/>
    </row>
    <row r="300" spans="19:26" s="10" customFormat="1" ht="19.5" customHeight="1">
      <c r="S300" s="9"/>
      <c r="W300" s="44"/>
      <c r="Y300" s="12"/>
      <c r="Z300" s="12"/>
    </row>
    <row r="301" spans="19:26" s="10" customFormat="1" ht="19.5" customHeight="1">
      <c r="S301" s="9"/>
      <c r="W301" s="44"/>
      <c r="Y301" s="12"/>
      <c r="Z301" s="12"/>
    </row>
    <row r="302" spans="19:26" s="10" customFormat="1" ht="19.5" customHeight="1">
      <c r="S302" s="9"/>
      <c r="W302" s="44"/>
      <c r="Y302" s="12"/>
      <c r="Z302" s="12"/>
    </row>
    <row r="303" spans="19:26" s="10" customFormat="1" ht="19.5" customHeight="1">
      <c r="S303" s="9"/>
      <c r="W303" s="44"/>
      <c r="Y303" s="12"/>
      <c r="Z303" s="12"/>
    </row>
    <row r="304" spans="19:26" s="10" customFormat="1" ht="19.5" customHeight="1">
      <c r="S304" s="9"/>
      <c r="W304" s="44"/>
      <c r="Y304" s="12"/>
      <c r="Z304" s="12"/>
    </row>
    <row r="305" spans="19:26" s="10" customFormat="1" ht="19.5" customHeight="1">
      <c r="S305" s="9"/>
      <c r="W305" s="44"/>
      <c r="Y305" s="12"/>
      <c r="Z305" s="12"/>
    </row>
    <row r="306" spans="19:26" s="10" customFormat="1" ht="19.5" customHeight="1">
      <c r="S306" s="9"/>
      <c r="W306" s="44"/>
      <c r="Y306" s="12"/>
      <c r="Z306" s="12"/>
    </row>
    <row r="307" spans="19:26" s="10" customFormat="1" ht="19.5" customHeight="1">
      <c r="S307" s="9"/>
      <c r="W307" s="44"/>
      <c r="Y307" s="12"/>
      <c r="Z307" s="12"/>
    </row>
    <row r="308" spans="19:26" s="10" customFormat="1" ht="19.5" customHeight="1">
      <c r="S308" s="9"/>
      <c r="W308" s="44"/>
      <c r="Y308" s="12"/>
      <c r="Z308" s="12"/>
    </row>
    <row r="309" spans="19:26" s="10" customFormat="1" ht="19.5" customHeight="1">
      <c r="S309" s="9"/>
      <c r="W309" s="44"/>
      <c r="Y309" s="12"/>
      <c r="Z309" s="12"/>
    </row>
    <row r="310" spans="19:26" s="10" customFormat="1" ht="19.5" customHeight="1">
      <c r="S310" s="9"/>
      <c r="W310" s="44"/>
      <c r="Y310" s="12"/>
      <c r="Z310" s="12"/>
    </row>
    <row r="311" spans="19:26" s="10" customFormat="1" ht="19.5" customHeight="1">
      <c r="S311" s="9"/>
      <c r="W311" s="44"/>
      <c r="Y311" s="12"/>
      <c r="Z311" s="12"/>
    </row>
    <row r="312" spans="19:26" s="10" customFormat="1" ht="19.5" customHeight="1">
      <c r="S312" s="9"/>
      <c r="W312" s="44"/>
      <c r="Y312" s="12"/>
      <c r="Z312" s="12"/>
    </row>
    <row r="313" spans="19:26" s="10" customFormat="1" ht="19.5" customHeight="1">
      <c r="S313" s="9"/>
      <c r="W313" s="44"/>
      <c r="Y313" s="12"/>
      <c r="Z313" s="12"/>
    </row>
    <row r="314" spans="19:26" s="10" customFormat="1" ht="19.5" customHeight="1">
      <c r="S314" s="9"/>
      <c r="W314" s="44"/>
      <c r="Y314" s="12"/>
      <c r="Z314" s="12"/>
    </row>
    <row r="315" spans="19:26" s="10" customFormat="1" ht="19.5" customHeight="1">
      <c r="S315" s="9"/>
      <c r="W315" s="44"/>
      <c r="Y315" s="12"/>
      <c r="Z315" s="12"/>
    </row>
    <row r="316" spans="19:26" s="10" customFormat="1" ht="19.5" customHeight="1">
      <c r="S316" s="9"/>
      <c r="W316" s="44"/>
      <c r="Y316" s="12"/>
      <c r="Z316" s="12"/>
    </row>
    <row r="317" spans="19:26" s="10" customFormat="1" ht="19.5" customHeight="1">
      <c r="S317" s="9"/>
      <c r="W317" s="44"/>
      <c r="Y317" s="12"/>
      <c r="Z317" s="12"/>
    </row>
    <row r="318" spans="19:26" s="10" customFormat="1" ht="19.5" customHeight="1">
      <c r="S318" s="9"/>
      <c r="W318" s="44"/>
      <c r="Y318" s="12"/>
      <c r="Z318" s="12"/>
    </row>
    <row r="319" spans="19:26" s="10" customFormat="1" ht="19.5" customHeight="1">
      <c r="S319" s="9"/>
      <c r="W319" s="44"/>
      <c r="Y319" s="12"/>
      <c r="Z319" s="12"/>
    </row>
    <row r="320" spans="19:26" s="10" customFormat="1" ht="19.5" customHeight="1">
      <c r="S320" s="9"/>
      <c r="W320" s="44"/>
      <c r="Y320" s="12"/>
      <c r="Z320" s="12"/>
    </row>
    <row r="321" spans="19:26" s="10" customFormat="1" ht="19.5" customHeight="1">
      <c r="S321" s="9"/>
      <c r="W321" s="44"/>
      <c r="Y321" s="12"/>
      <c r="Z321" s="12"/>
    </row>
    <row r="322" spans="19:26" s="10" customFormat="1" ht="19.5" customHeight="1">
      <c r="S322" s="9"/>
      <c r="W322" s="44"/>
      <c r="Y322" s="12"/>
      <c r="Z322" s="12"/>
    </row>
    <row r="323" spans="19:26" s="10" customFormat="1" ht="19.5" customHeight="1">
      <c r="S323" s="9"/>
      <c r="W323" s="44"/>
      <c r="Y323" s="12"/>
      <c r="Z323" s="12"/>
    </row>
    <row r="324" spans="19:26" s="10" customFormat="1" ht="19.5" customHeight="1">
      <c r="S324" s="9"/>
      <c r="W324" s="44"/>
      <c r="Y324" s="12"/>
      <c r="Z324" s="12"/>
    </row>
    <row r="325" spans="19:26" s="10" customFormat="1" ht="19.5" customHeight="1">
      <c r="S325" s="9"/>
      <c r="W325" s="44"/>
      <c r="Y325" s="12"/>
      <c r="Z325" s="12"/>
    </row>
    <row r="326" spans="19:26" s="10" customFormat="1" ht="19.5" customHeight="1">
      <c r="S326" s="9"/>
      <c r="W326" s="44"/>
      <c r="Y326" s="12"/>
      <c r="Z326" s="12"/>
    </row>
    <row r="327" spans="19:26" s="10" customFormat="1" ht="19.5" customHeight="1">
      <c r="S327" s="9"/>
      <c r="W327" s="44"/>
      <c r="Y327" s="12"/>
      <c r="Z327" s="12"/>
    </row>
    <row r="328" spans="19:26" s="10" customFormat="1" ht="19.5" customHeight="1">
      <c r="S328" s="9"/>
      <c r="W328" s="44"/>
      <c r="Y328" s="12"/>
      <c r="Z328" s="12"/>
    </row>
    <row r="329" spans="19:26" s="10" customFormat="1" ht="19.5" customHeight="1">
      <c r="S329" s="9"/>
      <c r="W329" s="44"/>
      <c r="Y329" s="12"/>
      <c r="Z329" s="12"/>
    </row>
    <row r="330" spans="19:26" s="10" customFormat="1" ht="19.5" customHeight="1">
      <c r="S330" s="9"/>
      <c r="W330" s="44"/>
      <c r="Y330" s="12"/>
      <c r="Z330" s="12"/>
    </row>
    <row r="331" spans="19:26" s="10" customFormat="1" ht="19.5" customHeight="1">
      <c r="S331" s="9"/>
      <c r="W331" s="44"/>
      <c r="Y331" s="12"/>
      <c r="Z331" s="12"/>
    </row>
    <row r="332" spans="19:26" s="10" customFormat="1" ht="19.5" customHeight="1">
      <c r="S332" s="9"/>
      <c r="W332" s="44"/>
      <c r="Y332" s="12"/>
      <c r="Z332" s="12"/>
    </row>
    <row r="333" spans="19:26" s="10" customFormat="1" ht="19.5" customHeight="1">
      <c r="S333" s="9"/>
      <c r="W333" s="44"/>
      <c r="Y333" s="12"/>
      <c r="Z333" s="12"/>
    </row>
    <row r="334" spans="19:26" s="10" customFormat="1" ht="19.5" customHeight="1">
      <c r="S334" s="9"/>
      <c r="W334" s="44"/>
      <c r="Y334" s="12"/>
      <c r="Z334" s="12"/>
    </row>
    <row r="335" spans="19:26" s="10" customFormat="1" ht="19.5" customHeight="1">
      <c r="S335" s="9"/>
      <c r="W335" s="44"/>
      <c r="Y335" s="12"/>
      <c r="Z335" s="12"/>
    </row>
    <row r="336" spans="19:26" s="10" customFormat="1" ht="19.5" customHeight="1">
      <c r="S336" s="9"/>
      <c r="W336" s="44"/>
      <c r="Y336" s="12"/>
      <c r="Z336" s="12"/>
    </row>
    <row r="337" spans="19:26" s="10" customFormat="1" ht="19.5" customHeight="1">
      <c r="S337" s="9"/>
      <c r="W337" s="44"/>
      <c r="Y337" s="12"/>
      <c r="Z337" s="12"/>
    </row>
    <row r="338" spans="19:26" s="10" customFormat="1" ht="19.5" customHeight="1">
      <c r="S338" s="9"/>
      <c r="W338" s="44"/>
      <c r="Y338" s="12"/>
      <c r="Z338" s="12"/>
    </row>
    <row r="339" spans="19:26" s="10" customFormat="1" ht="19.5" customHeight="1">
      <c r="S339" s="9"/>
      <c r="W339" s="44"/>
      <c r="Y339" s="12"/>
      <c r="Z339" s="12"/>
    </row>
    <row r="340" spans="19:26" s="10" customFormat="1" ht="19.5" customHeight="1">
      <c r="S340" s="9"/>
      <c r="W340" s="44"/>
      <c r="Y340" s="12"/>
      <c r="Z340" s="12"/>
    </row>
    <row r="341" spans="19:26" s="10" customFormat="1" ht="19.5" customHeight="1">
      <c r="S341" s="9"/>
      <c r="W341" s="44"/>
      <c r="Y341" s="12"/>
      <c r="Z341" s="12"/>
    </row>
    <row r="342" spans="19:26" s="10" customFormat="1" ht="19.5" customHeight="1">
      <c r="S342" s="9"/>
      <c r="W342" s="44"/>
      <c r="Y342" s="12"/>
      <c r="Z342" s="12"/>
    </row>
    <row r="343" spans="19:26" s="10" customFormat="1" ht="19.5" customHeight="1">
      <c r="S343" s="9"/>
      <c r="W343" s="44"/>
      <c r="Y343" s="12"/>
      <c r="Z343" s="12"/>
    </row>
    <row r="344" spans="19:26" s="10" customFormat="1" ht="19.5" customHeight="1">
      <c r="S344" s="9"/>
      <c r="W344" s="44"/>
      <c r="Y344" s="12"/>
      <c r="Z344" s="12"/>
    </row>
    <row r="345" spans="19:26" s="10" customFormat="1" ht="19.5" customHeight="1">
      <c r="S345" s="9"/>
      <c r="W345" s="44"/>
      <c r="Y345" s="12"/>
      <c r="Z345" s="12"/>
    </row>
    <row r="346" spans="19:26" s="10" customFormat="1" ht="19.5" customHeight="1">
      <c r="S346" s="9"/>
      <c r="W346" s="44"/>
      <c r="Y346" s="12"/>
      <c r="Z346" s="12"/>
    </row>
    <row r="347" spans="19:26" s="10" customFormat="1" ht="19.5" customHeight="1">
      <c r="S347" s="9"/>
      <c r="W347" s="44"/>
      <c r="Y347" s="12"/>
      <c r="Z347" s="12"/>
    </row>
    <row r="348" spans="19:26" s="10" customFormat="1" ht="19.5" customHeight="1">
      <c r="S348" s="9"/>
      <c r="W348" s="44"/>
      <c r="Y348" s="12"/>
      <c r="Z348" s="12"/>
    </row>
    <row r="349" spans="19:26" s="10" customFormat="1" ht="19.5" customHeight="1">
      <c r="S349" s="9"/>
      <c r="W349" s="44"/>
      <c r="Y349" s="12"/>
      <c r="Z349" s="12"/>
    </row>
    <row r="350" spans="19:26" s="10" customFormat="1" ht="19.5" customHeight="1">
      <c r="S350" s="9"/>
      <c r="W350" s="44"/>
      <c r="Y350" s="12"/>
      <c r="Z350" s="12"/>
    </row>
    <row r="351" spans="19:26" s="10" customFormat="1" ht="19.5" customHeight="1">
      <c r="S351" s="9"/>
      <c r="W351" s="44"/>
      <c r="Y351" s="12"/>
      <c r="Z351" s="12"/>
    </row>
    <row r="352" spans="19:26" s="10" customFormat="1" ht="19.5" customHeight="1">
      <c r="S352" s="9"/>
      <c r="W352" s="44"/>
      <c r="Y352" s="12"/>
      <c r="Z352" s="12"/>
    </row>
    <row r="353" spans="19:26" s="10" customFormat="1" ht="19.5" customHeight="1">
      <c r="S353" s="9"/>
      <c r="W353" s="44"/>
      <c r="Y353" s="12"/>
      <c r="Z353" s="12"/>
    </row>
    <row r="354" spans="19:26" s="10" customFormat="1" ht="19.5" customHeight="1">
      <c r="S354" s="9"/>
      <c r="W354" s="44"/>
      <c r="Y354" s="12"/>
      <c r="Z354" s="12"/>
    </row>
    <row r="355" spans="19:26" s="10" customFormat="1" ht="19.5" customHeight="1">
      <c r="S355" s="9"/>
      <c r="W355" s="44"/>
      <c r="Y355" s="12"/>
      <c r="Z355" s="12"/>
    </row>
    <row r="356" spans="1:26" s="10" customFormat="1" ht="19.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S356" s="9"/>
      <c r="U356" s="37"/>
      <c r="V356" s="37"/>
      <c r="W356" s="56"/>
      <c r="X356" s="37"/>
      <c r="Y356" s="57"/>
      <c r="Z356" s="57"/>
    </row>
    <row r="357" spans="1:26" s="10" customFormat="1" ht="19.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S357" s="9"/>
      <c r="U357" s="37"/>
      <c r="V357" s="37"/>
      <c r="W357" s="56"/>
      <c r="X357" s="37"/>
      <c r="Y357" s="57"/>
      <c r="Z357" s="57"/>
    </row>
    <row r="358" spans="1:26" s="10" customFormat="1" ht="19.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S358" s="9"/>
      <c r="U358" s="37"/>
      <c r="V358" s="37"/>
      <c r="W358" s="56"/>
      <c r="X358" s="37"/>
      <c r="Y358" s="57"/>
      <c r="Z358" s="57"/>
    </row>
    <row r="359" spans="1:26" s="10" customFormat="1" ht="19.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S359" s="9"/>
      <c r="U359" s="37"/>
      <c r="V359" s="37"/>
      <c r="W359" s="56"/>
      <c r="X359" s="37"/>
      <c r="Y359" s="57"/>
      <c r="Z359" s="57"/>
    </row>
    <row r="360" spans="1:26" s="10" customFormat="1" ht="19.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S360" s="9"/>
      <c r="U360" s="37"/>
      <c r="V360" s="37"/>
      <c r="W360" s="56"/>
      <c r="X360" s="37"/>
      <c r="Y360" s="57"/>
      <c r="Z360" s="57"/>
    </row>
    <row r="361" spans="1:26" s="10" customFormat="1" ht="19.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S361" s="9"/>
      <c r="U361" s="37"/>
      <c r="V361" s="37"/>
      <c r="W361" s="56"/>
      <c r="X361" s="37"/>
      <c r="Y361" s="57"/>
      <c r="Z361" s="57"/>
    </row>
    <row r="362" spans="1:26" s="10" customFormat="1" ht="19.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S362" s="9"/>
      <c r="U362" s="37"/>
      <c r="V362" s="37"/>
      <c r="W362" s="56"/>
      <c r="X362" s="37"/>
      <c r="Y362" s="57"/>
      <c r="Z362" s="57"/>
    </row>
    <row r="363" spans="1:26" s="10" customFormat="1" ht="19.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S363" s="9"/>
      <c r="U363" s="37"/>
      <c r="V363" s="37"/>
      <c r="W363" s="56"/>
      <c r="X363" s="37"/>
      <c r="Y363" s="57"/>
      <c r="Z363" s="57"/>
    </row>
    <row r="364" spans="1:26" s="10" customFormat="1" ht="19.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S364" s="9"/>
      <c r="U364" s="37"/>
      <c r="V364" s="37"/>
      <c r="W364" s="56"/>
      <c r="X364" s="37"/>
      <c r="Y364" s="57"/>
      <c r="Z364" s="57"/>
    </row>
    <row r="365" spans="1:26" s="10" customFormat="1" ht="19.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S365" s="9"/>
      <c r="U365" s="37"/>
      <c r="V365" s="37"/>
      <c r="W365" s="56"/>
      <c r="X365" s="37"/>
      <c r="Y365" s="57"/>
      <c r="Z365" s="57"/>
    </row>
    <row r="366" spans="1:26" s="10" customFormat="1" ht="19.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S366" s="9"/>
      <c r="U366" s="37"/>
      <c r="V366" s="37"/>
      <c r="W366" s="56"/>
      <c r="X366" s="37"/>
      <c r="Y366" s="57"/>
      <c r="Z366" s="57"/>
    </row>
    <row r="367" spans="1:26" s="10" customFormat="1" ht="19.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S367" s="9"/>
      <c r="U367" s="37"/>
      <c r="V367" s="37"/>
      <c r="W367" s="56"/>
      <c r="X367" s="37"/>
      <c r="Y367" s="57"/>
      <c r="Z367" s="57"/>
    </row>
    <row r="368" spans="1:26" s="10" customFormat="1" ht="19.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S368" s="9"/>
      <c r="U368" s="37"/>
      <c r="V368" s="37"/>
      <c r="W368" s="56"/>
      <c r="X368" s="37"/>
      <c r="Y368" s="57"/>
      <c r="Z368" s="57"/>
    </row>
    <row r="369" spans="1:26" s="10" customFormat="1" ht="19.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S369" s="9"/>
      <c r="U369" s="37"/>
      <c r="V369" s="37"/>
      <c r="W369" s="56"/>
      <c r="X369" s="37"/>
      <c r="Y369" s="57"/>
      <c r="Z369" s="57"/>
    </row>
    <row r="370" spans="1:26" s="10" customFormat="1" ht="19.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S370" s="9"/>
      <c r="U370" s="37"/>
      <c r="V370" s="37"/>
      <c r="W370" s="56"/>
      <c r="X370" s="37"/>
      <c r="Y370" s="57"/>
      <c r="Z370" s="57"/>
    </row>
    <row r="371" spans="1:26" s="10" customFormat="1" ht="19.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S371" s="9"/>
      <c r="U371" s="37"/>
      <c r="V371" s="37"/>
      <c r="W371" s="56"/>
      <c r="X371" s="37"/>
      <c r="Y371" s="57"/>
      <c r="Z371" s="57"/>
    </row>
    <row r="372" spans="1:26" s="10" customFormat="1" ht="19.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S372" s="9"/>
      <c r="U372" s="37"/>
      <c r="V372" s="37"/>
      <c r="W372" s="56"/>
      <c r="X372" s="37"/>
      <c r="Y372" s="57"/>
      <c r="Z372" s="57"/>
    </row>
    <row r="373" spans="1:26" s="10" customFormat="1" ht="19.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S373" s="9"/>
      <c r="U373" s="37"/>
      <c r="V373" s="37"/>
      <c r="W373" s="56"/>
      <c r="X373" s="37"/>
      <c r="Y373" s="57"/>
      <c r="Z373" s="57"/>
    </row>
    <row r="374" spans="1:26" s="10" customFormat="1" ht="19.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S374" s="9"/>
      <c r="U374" s="37"/>
      <c r="V374" s="37"/>
      <c r="W374" s="56"/>
      <c r="X374" s="37"/>
      <c r="Y374" s="57"/>
      <c r="Z374" s="57"/>
    </row>
    <row r="375" spans="1:26" s="10" customFormat="1" ht="19.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S375" s="9"/>
      <c r="U375" s="37"/>
      <c r="V375" s="37"/>
      <c r="W375" s="56"/>
      <c r="X375" s="37"/>
      <c r="Y375" s="57"/>
      <c r="Z375" s="57"/>
    </row>
    <row r="376" spans="1:26" s="10" customFormat="1" ht="19.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S376" s="9"/>
      <c r="U376" s="37"/>
      <c r="V376" s="37"/>
      <c r="W376" s="56"/>
      <c r="X376" s="37"/>
      <c r="Y376" s="57"/>
      <c r="Z376" s="57"/>
    </row>
    <row r="377" spans="1:26" s="10" customFormat="1" ht="19.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S377" s="9"/>
      <c r="U377" s="37"/>
      <c r="V377" s="37"/>
      <c r="W377" s="56"/>
      <c r="X377" s="37"/>
      <c r="Y377" s="57"/>
      <c r="Z377" s="57"/>
    </row>
    <row r="378" spans="1:26" s="10" customFormat="1" ht="19.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S378" s="9"/>
      <c r="U378" s="37"/>
      <c r="V378" s="37"/>
      <c r="W378" s="56"/>
      <c r="X378" s="37"/>
      <c r="Y378" s="57"/>
      <c r="Z378" s="57"/>
    </row>
    <row r="379" spans="1:26" s="10" customFormat="1" ht="19.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S379" s="9"/>
      <c r="U379" s="37"/>
      <c r="V379" s="37"/>
      <c r="W379" s="56"/>
      <c r="X379" s="37"/>
      <c r="Y379" s="57"/>
      <c r="Z379" s="57"/>
    </row>
    <row r="380" spans="1:26" s="10" customFormat="1" ht="19.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S380" s="9"/>
      <c r="U380" s="37"/>
      <c r="V380" s="37"/>
      <c r="W380" s="56"/>
      <c r="X380" s="37"/>
      <c r="Y380" s="57"/>
      <c r="Z380" s="57"/>
    </row>
    <row r="381" spans="1:26" s="10" customFormat="1" ht="19.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S381" s="9"/>
      <c r="U381" s="37"/>
      <c r="V381" s="37"/>
      <c r="W381" s="56"/>
      <c r="X381" s="37"/>
      <c r="Y381" s="57"/>
      <c r="Z381" s="57"/>
    </row>
    <row r="382" spans="1:26" s="10" customFormat="1" ht="19.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S382" s="9"/>
      <c r="U382" s="37"/>
      <c r="V382" s="37"/>
      <c r="W382" s="56"/>
      <c r="X382" s="37"/>
      <c r="Y382" s="57"/>
      <c r="Z382" s="57"/>
    </row>
    <row r="383" spans="1:26" s="10" customFormat="1" ht="19.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S383" s="9"/>
      <c r="U383" s="37"/>
      <c r="V383" s="37"/>
      <c r="W383" s="56"/>
      <c r="X383" s="37"/>
      <c r="Y383" s="57"/>
      <c r="Z383" s="57"/>
    </row>
    <row r="384" spans="1:26" s="10" customFormat="1" ht="19.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S384" s="9"/>
      <c r="U384" s="37"/>
      <c r="V384" s="37"/>
      <c r="W384" s="56"/>
      <c r="X384" s="37"/>
      <c r="Y384" s="57"/>
      <c r="Z384" s="57"/>
    </row>
    <row r="385" spans="1:26" s="10" customFormat="1" ht="19.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S385" s="9"/>
      <c r="U385" s="37"/>
      <c r="V385" s="37"/>
      <c r="W385" s="56"/>
      <c r="X385" s="37"/>
      <c r="Y385" s="57"/>
      <c r="Z385" s="57"/>
    </row>
    <row r="386" spans="1:26" s="10" customFormat="1" ht="19.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S386" s="9"/>
      <c r="U386" s="37"/>
      <c r="V386" s="37"/>
      <c r="W386" s="56"/>
      <c r="X386" s="37"/>
      <c r="Y386" s="57"/>
      <c r="Z386" s="57"/>
    </row>
    <row r="387" spans="1:26" s="10" customFormat="1" ht="19.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S387" s="9"/>
      <c r="U387" s="37"/>
      <c r="V387" s="37"/>
      <c r="W387" s="56"/>
      <c r="X387" s="37"/>
      <c r="Y387" s="57"/>
      <c r="Z387" s="57"/>
    </row>
    <row r="388" spans="1:26" s="10" customFormat="1" ht="19.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S388" s="9"/>
      <c r="U388" s="37"/>
      <c r="V388" s="37"/>
      <c r="W388" s="56"/>
      <c r="X388" s="37"/>
      <c r="Y388" s="57"/>
      <c r="Z388" s="57"/>
    </row>
    <row r="389" spans="1:26" s="10" customFormat="1" ht="19.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S389" s="9"/>
      <c r="U389" s="37"/>
      <c r="V389" s="37"/>
      <c r="W389" s="56"/>
      <c r="X389" s="37"/>
      <c r="Y389" s="57"/>
      <c r="Z389" s="57"/>
    </row>
    <row r="390" spans="1:26" s="10" customFormat="1" ht="19.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S390" s="9"/>
      <c r="U390" s="37"/>
      <c r="V390" s="37"/>
      <c r="W390" s="56"/>
      <c r="X390" s="37"/>
      <c r="Y390" s="57"/>
      <c r="Z390" s="57"/>
    </row>
    <row r="391" spans="1:26" s="10" customFormat="1" ht="19.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S391" s="9"/>
      <c r="U391" s="37"/>
      <c r="V391" s="37"/>
      <c r="W391" s="56"/>
      <c r="X391" s="37"/>
      <c r="Y391" s="57"/>
      <c r="Z391" s="57"/>
    </row>
    <row r="392" spans="1:26" s="10" customFormat="1" ht="19.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S392" s="9"/>
      <c r="U392" s="37"/>
      <c r="V392" s="37"/>
      <c r="W392" s="56"/>
      <c r="X392" s="37"/>
      <c r="Y392" s="57"/>
      <c r="Z392" s="57"/>
    </row>
    <row r="393" spans="1:26" s="10" customFormat="1" ht="19.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S393" s="9"/>
      <c r="U393" s="37"/>
      <c r="V393" s="37"/>
      <c r="W393" s="56"/>
      <c r="X393" s="37"/>
      <c r="Y393" s="57"/>
      <c r="Z393" s="57"/>
    </row>
    <row r="394" spans="1:26" s="10" customFormat="1" ht="19.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S394" s="9"/>
      <c r="U394" s="37"/>
      <c r="V394" s="37"/>
      <c r="W394" s="56"/>
      <c r="X394" s="37"/>
      <c r="Y394" s="57"/>
      <c r="Z394" s="57"/>
    </row>
    <row r="395" spans="1:26" s="10" customFormat="1" ht="19.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S395" s="9"/>
      <c r="U395" s="37"/>
      <c r="V395" s="37"/>
      <c r="W395" s="56"/>
      <c r="X395" s="37"/>
      <c r="Y395" s="57"/>
      <c r="Z395" s="57"/>
    </row>
    <row r="396" spans="1:26" s="10" customFormat="1" ht="19.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S396" s="9"/>
      <c r="U396" s="37"/>
      <c r="V396" s="37"/>
      <c r="W396" s="56"/>
      <c r="X396" s="37"/>
      <c r="Y396" s="57"/>
      <c r="Z396" s="57"/>
    </row>
    <row r="397" spans="1:26" s="10" customFormat="1" ht="19.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S397" s="9"/>
      <c r="U397" s="37"/>
      <c r="V397" s="37"/>
      <c r="W397" s="56"/>
      <c r="X397" s="37"/>
      <c r="Y397" s="57"/>
      <c r="Z397" s="57"/>
    </row>
    <row r="398" spans="25:26" ht="19.5" customHeight="1">
      <c r="Y398" s="58"/>
      <c r="Z398" s="58"/>
    </row>
    <row r="399" spans="25:26" ht="19.5" customHeight="1">
      <c r="Y399" s="58"/>
      <c r="Z399" s="58"/>
    </row>
    <row r="400" spans="25:26" ht="19.5" customHeight="1">
      <c r="Y400" s="58"/>
      <c r="Z400" s="58"/>
    </row>
    <row r="401" spans="25:26" ht="19.5" customHeight="1">
      <c r="Y401" s="58"/>
      <c r="Z401" s="58"/>
    </row>
    <row r="402" spans="25:26" ht="19.5" customHeight="1">
      <c r="Y402" s="58"/>
      <c r="Z402" s="58"/>
    </row>
    <row r="403" spans="25:26" ht="19.5" customHeight="1">
      <c r="Y403" s="58"/>
      <c r="Z403" s="58"/>
    </row>
    <row r="404" spans="25:26" ht="19.5" customHeight="1">
      <c r="Y404" s="58"/>
      <c r="Z404" s="58"/>
    </row>
    <row r="405" spans="25:26" ht="19.5" customHeight="1">
      <c r="Y405" s="58"/>
      <c r="Z405" s="58"/>
    </row>
    <row r="406" spans="25:26" ht="19.5" customHeight="1">
      <c r="Y406" s="58"/>
      <c r="Z406" s="58"/>
    </row>
  </sheetData>
  <sheetProtection/>
  <mergeCells count="20">
    <mergeCell ref="A8:B9"/>
    <mergeCell ref="A1:Q1"/>
    <mergeCell ref="A2:Q2"/>
    <mergeCell ref="Q7:R7"/>
    <mergeCell ref="L8:L9"/>
    <mergeCell ref="G8:G9"/>
    <mergeCell ref="H8:H9"/>
    <mergeCell ref="P8:P9"/>
    <mergeCell ref="C8:C9"/>
    <mergeCell ref="D8:D9"/>
    <mergeCell ref="E8:E9"/>
    <mergeCell ref="Q8:R8"/>
    <mergeCell ref="Q5:R5"/>
    <mergeCell ref="F8:F9"/>
    <mergeCell ref="M8:M9"/>
    <mergeCell ref="N8:N9"/>
    <mergeCell ref="O8:O9"/>
    <mergeCell ref="J8:J9"/>
    <mergeCell ref="K8:K9"/>
    <mergeCell ref="I8:I9"/>
  </mergeCells>
  <printOptions horizontalCentered="1"/>
  <pageMargins left="0" right="0" top="0.1968503937007874" bottom="0.1968503937007874" header="0" footer="0"/>
  <pageSetup fitToHeight="6" horizontalDpi="600" verticalDpi="600" orientation="landscape" paperSize="9" scale="51" r:id="rId3"/>
  <rowBreaks count="5" manualBreakCount="5">
    <brk id="54" max="17" man="1"/>
    <brk id="99" max="17" man="1"/>
    <brk id="157" max="17" man="1"/>
    <brk id="197" max="17" man="1"/>
    <brk id="259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ALINA-MIRELA RĂDUŢĂ</cp:lastModifiedBy>
  <cp:lastPrinted>2015-07-24T11:44:42Z</cp:lastPrinted>
  <dcterms:created xsi:type="dcterms:W3CDTF">2013-07-25T15:10:21Z</dcterms:created>
  <dcterms:modified xsi:type="dcterms:W3CDTF">2015-07-24T12:30:05Z</dcterms:modified>
  <cp:category/>
  <cp:version/>
  <cp:contentType/>
  <cp:contentStatus/>
</cp:coreProperties>
</file>