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iun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'iunie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'iunie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<sst xmlns="http://schemas.openxmlformats.org/spreadsheetml/2006/main" count="113" uniqueCount="105">
  <si>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</si>
  <si>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</si>
  <si>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01.01 - 30.06.2021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</si>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</sst>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7" fillId="33" borderId="0" xfId="0" applyNumberFormat="1" applyFont="1" applyFill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iunie%202021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21 "/>
      <sheetName val="UAT iunie 2021"/>
      <sheetName val="consolidari iunie"/>
      <sheetName val=" mai 2021  (valori)"/>
      <sheetName val="UAT mai 2021 (valori)"/>
      <sheetName val="aprilie 2021  (valori)"/>
      <sheetName val="UAT aprilie 2021 (valori)"/>
      <sheetName val="Sinteza - An 2"/>
      <sheetName val="Sinteza - An 2 (engleza)"/>
      <sheetName val="2021 Engl"/>
      <sheetName val="2020 - 2021"/>
      <sheetName val="Progr.30.06.2021.(Liliana)"/>
      <sheetName val="Sinteza-Anexa program 6 luni"/>
      <sheetName val="progr 6 luni % execuție  "/>
      <sheetName val="Sinteza - Anexa program anual"/>
      <sheetName val="program %.exec"/>
      <sheetName val="dob_trez"/>
      <sheetName val="SPECIAL_CNAIR"/>
      <sheetName val="CNAIR_ex"/>
      <sheetName val="iunie 2020 "/>
      <sheetName val="iunie 2020 leg"/>
      <sheetName val="Sinteza-anexa program 9 luni "/>
      <sheetName val="Sinteza - program 3 luni "/>
      <sheetName val="program trim I _%.exec"/>
      <sheetName val="program 9 luni .%.exec "/>
      <sheetName val="bgc desfasurat"/>
      <sheetName val="pres (DS)"/>
      <sheetName val="progr 6 luni % execuție   (VA)"/>
      <sheetName val="decembrie 2020  (valori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8"/>
  <sheetViews>
    <sheetView showZeros="0" tabSelected="1" zoomScale="81" zoomScaleNormal="81" zoomScaleSheetLayoutView="75" zoomScalePageLayoutView="0" workbookViewId="0" topLeftCell="A1">
      <pane xSplit="2" ySplit="16" topLeftCell="F17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B3" sqref="B3:S3"/>
    </sheetView>
  </sheetViews>
  <sheetFormatPr defaultColWidth="9.140625" defaultRowHeight="19.5" customHeight="1" outlineLevelRow="1"/>
  <cols>
    <col min="1" max="1" width="3.8515625" style="16" customWidth="1"/>
    <col min="2" max="2" width="52.140625" style="22" customWidth="1"/>
    <col min="3" max="3" width="21.140625" style="22" customWidth="1"/>
    <col min="4" max="4" width="13.7109375" style="22" customWidth="1"/>
    <col min="5" max="5" width="16.00390625" style="131" customWidth="1"/>
    <col min="6" max="6" width="12.7109375" style="131" customWidth="1"/>
    <col min="7" max="7" width="15.7109375" style="131" customWidth="1"/>
    <col min="8" max="8" width="11.140625" style="131" customWidth="1"/>
    <col min="9" max="9" width="15.8515625" style="22" customWidth="1"/>
    <col min="10" max="10" width="13.28125" style="22" customWidth="1"/>
    <col min="11" max="11" width="12.8515625" style="22" customWidth="1"/>
    <col min="12" max="12" width="14.28125" style="22" customWidth="1"/>
    <col min="13" max="13" width="16.28125" style="22" customWidth="1"/>
    <col min="14" max="14" width="14.00390625" style="23" customWidth="1"/>
    <col min="15" max="15" width="11.7109375" style="22" customWidth="1"/>
    <col min="16" max="16" width="12.7109375" style="23" customWidth="1"/>
    <col min="17" max="17" width="11.57421875" style="22" customWidth="1"/>
    <col min="18" max="18" width="15.7109375" style="24" customWidth="1"/>
    <col min="19" max="19" width="9.57421875" style="50" customWidth="1"/>
    <col min="20" max="16384" width="8.8515625" style="16" customWidth="1"/>
  </cols>
  <sheetData>
    <row r="1" spans="2:19" ht="23.25" customHeight="1">
      <c r="B1" s="18"/>
      <c r="C1" s="16"/>
      <c r="D1" s="16"/>
      <c r="E1" s="19"/>
      <c r="F1" s="19"/>
      <c r="G1" s="19"/>
      <c r="H1" s="20"/>
      <c r="I1" s="21"/>
      <c r="S1" s="25" t="s">
        <v>0</v>
      </c>
    </row>
    <row r="2" spans="2:19" ht="15" customHeight="1">
      <c r="B2" s="26"/>
      <c r="C2" s="27"/>
      <c r="D2" s="28"/>
      <c r="E2" s="29"/>
      <c r="F2" s="29"/>
      <c r="G2" s="29"/>
      <c r="H2" s="29"/>
      <c r="I2" s="27"/>
      <c r="J2" s="30"/>
      <c r="K2" s="28"/>
      <c r="L2" s="16"/>
      <c r="M2" s="16"/>
      <c r="N2" s="31"/>
      <c r="O2" s="4"/>
      <c r="P2" s="4"/>
      <c r="Q2" s="4"/>
      <c r="R2" s="4"/>
      <c r="S2" s="4"/>
    </row>
    <row r="3" spans="2:19" ht="22.5" customHeight="1" outlineLevel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2:19" ht="15" outlineLevel="1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ht="15" outlineLevel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2:19" ht="15" outlineLevel="1">
      <c r="B6" s="34"/>
      <c r="C6" s="35"/>
      <c r="D6" s="35"/>
      <c r="E6" s="35"/>
      <c r="F6" s="34"/>
      <c r="G6" s="34"/>
      <c r="H6" s="34"/>
      <c r="I6" s="36"/>
      <c r="J6" s="37"/>
      <c r="K6" s="37"/>
      <c r="L6" s="38"/>
      <c r="M6" s="38"/>
      <c r="N6" s="5"/>
      <c r="O6" s="34"/>
      <c r="P6" s="34"/>
      <c r="Q6" s="34"/>
      <c r="R6" s="34"/>
      <c r="S6" s="34"/>
    </row>
    <row r="7" spans="2:19" ht="15" outlineLevel="1">
      <c r="B7" s="39"/>
      <c r="C7" s="35"/>
      <c r="D7" s="35"/>
      <c r="E7" s="35"/>
      <c r="F7" s="35"/>
      <c r="G7" s="35"/>
      <c r="H7" s="40"/>
      <c r="I7" s="1"/>
      <c r="J7" s="41"/>
      <c r="K7" s="41"/>
      <c r="L7" s="40"/>
      <c r="M7" s="40"/>
      <c r="N7" s="40"/>
      <c r="P7" s="40"/>
      <c r="Q7" s="40"/>
      <c r="R7" s="34"/>
      <c r="S7" s="40"/>
    </row>
    <row r="8" spans="2:19" ht="0" customHeight="1" hidden="1" outlineLevel="1">
      <c r="B8" s="7"/>
      <c r="C8" s="35"/>
      <c r="D8" s="35"/>
      <c r="E8" s="35"/>
      <c r="F8" s="40"/>
      <c r="G8" s="35"/>
      <c r="H8" s="40"/>
      <c r="I8" s="41"/>
      <c r="J8" s="42"/>
      <c r="K8" s="43"/>
      <c r="L8" s="40"/>
      <c r="M8" s="40"/>
      <c r="N8" s="40"/>
      <c r="O8" s="40"/>
      <c r="P8" s="40"/>
      <c r="Q8" s="40"/>
      <c r="R8" s="34"/>
      <c r="S8" s="40"/>
    </row>
    <row r="9" spans="2:19" ht="15" outlineLevel="1">
      <c r="B9" s="7"/>
      <c r="C9" s="35"/>
      <c r="D9" s="35"/>
      <c r="E9" s="35"/>
      <c r="F9" s="35"/>
      <c r="G9" s="35"/>
      <c r="H9" s="40"/>
      <c r="I9" s="44"/>
      <c r="J9" s="45"/>
      <c r="K9" s="35"/>
      <c r="L9" s="46"/>
      <c r="M9" s="46"/>
      <c r="N9" s="40"/>
      <c r="O9" s="40"/>
      <c r="P9" s="40"/>
      <c r="Q9" s="40"/>
      <c r="R9" s="40"/>
      <c r="S9" s="40"/>
    </row>
    <row r="10" spans="2:14" ht="24" customHeight="1" outlineLevel="1">
      <c r="B10" s="48"/>
      <c r="C10" s="5"/>
      <c r="D10" s="5"/>
      <c r="E10" s="5"/>
      <c r="F10" s="5"/>
      <c r="G10" s="5"/>
      <c r="H10" s="5"/>
      <c r="I10" s="5"/>
      <c r="J10" s="37"/>
      <c r="K10" s="49"/>
      <c r="L10" s="37"/>
      <c r="M10" s="37"/>
      <c r="N10" s="38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"/>
      <c r="J11" s="51"/>
      <c r="K11" s="38"/>
      <c r="L11" s="51"/>
      <c r="M11" s="51"/>
      <c r="N11" s="51"/>
      <c r="O11" s="52"/>
      <c r="P11" s="52"/>
      <c r="Q11" s="23" t="s">
        <v>3</v>
      </c>
      <c r="R11" s="3">
        <v>1142855</v>
      </c>
      <c r="S11" s="53"/>
    </row>
    <row r="12" spans="2:19" ht="17.25" outlineLevel="1">
      <c r="B12" s="2"/>
      <c r="C12" s="38"/>
      <c r="D12" s="38"/>
      <c r="E12" s="38"/>
      <c r="F12" s="38"/>
      <c r="G12" s="54"/>
      <c r="H12" s="55"/>
      <c r="I12" s="56"/>
      <c r="J12" s="16"/>
      <c r="K12" s="47"/>
      <c r="L12" s="47"/>
      <c r="M12" s="47"/>
      <c r="N12" s="30"/>
      <c r="O12" s="57"/>
      <c r="P12" s="58"/>
      <c r="Q12" s="57"/>
      <c r="R12" s="59"/>
      <c r="S12" s="60" t="s">
        <v>4</v>
      </c>
    </row>
    <row r="13" spans="2:19" ht="15">
      <c r="B13" s="62"/>
      <c r="C13" s="63" t="s">
        <v>5</v>
      </c>
      <c r="D13" s="63" t="s">
        <v>5</v>
      </c>
      <c r="E13" s="64" t="s">
        <v>5</v>
      </c>
      <c r="F13" s="64" t="s">
        <v>5</v>
      </c>
      <c r="G13" s="64" t="s">
        <v>6</v>
      </c>
      <c r="H13" s="64" t="s">
        <v>7</v>
      </c>
      <c r="I13" s="63" t="s">
        <v>5</v>
      </c>
      <c r="J13" s="63" t="s">
        <v>8</v>
      </c>
      <c r="K13" s="63" t="s">
        <v>9</v>
      </c>
      <c r="L13" s="63" t="s">
        <v>9</v>
      </c>
      <c r="M13" s="63" t="s">
        <v>10</v>
      </c>
      <c r="N13" s="65" t="s">
        <v>11</v>
      </c>
      <c r="O13" s="63" t="s">
        <v>12</v>
      </c>
      <c r="P13" s="66" t="s">
        <v>11</v>
      </c>
      <c r="Q13" s="63" t="s">
        <v>13</v>
      </c>
      <c r="R13" s="67" t="s">
        <v>14</v>
      </c>
      <c r="S13" s="67"/>
    </row>
    <row r="14" spans="2:19" ht="19.5" customHeight="1">
      <c r="B14" s="68"/>
      <c r="C14" s="69" t="s">
        <v>15</v>
      </c>
      <c r="D14" s="69" t="s">
        <v>16</v>
      </c>
      <c r="E14" s="70" t="s">
        <v>17</v>
      </c>
      <c r="F14" s="70" t="s">
        <v>18</v>
      </c>
      <c r="G14" s="70" t="s">
        <v>19</v>
      </c>
      <c r="H14" s="70" t="s">
        <v>20</v>
      </c>
      <c r="I14" s="69" t="s">
        <v>21</v>
      </c>
      <c r="J14" s="69" t="s">
        <v>20</v>
      </c>
      <c r="K14" s="69" t="s">
        <v>22</v>
      </c>
      <c r="L14" s="69" t="s">
        <v>23</v>
      </c>
      <c r="M14" s="71"/>
      <c r="N14" s="72"/>
      <c r="O14" s="69" t="s">
        <v>24</v>
      </c>
      <c r="P14" s="73" t="s">
        <v>25</v>
      </c>
      <c r="Q14" s="74" t="s">
        <v>26</v>
      </c>
      <c r="R14" s="75"/>
      <c r="S14" s="75"/>
    </row>
    <row r="15" spans="2:19" ht="15.75" customHeight="1">
      <c r="B15" s="76"/>
      <c r="C15" s="69" t="s">
        <v>27</v>
      </c>
      <c r="D15" s="69" t="s">
        <v>28</v>
      </c>
      <c r="E15" s="70" t="s">
        <v>29</v>
      </c>
      <c r="F15" s="70" t="s">
        <v>30</v>
      </c>
      <c r="G15" s="70" t="s">
        <v>31</v>
      </c>
      <c r="H15" s="70" t="s">
        <v>32</v>
      </c>
      <c r="I15" s="69" t="s">
        <v>33</v>
      </c>
      <c r="J15" s="69" t="s">
        <v>34</v>
      </c>
      <c r="K15" s="69" t="s">
        <v>35</v>
      </c>
      <c r="L15" s="69" t="s">
        <v>36</v>
      </c>
      <c r="M15" s="35"/>
      <c r="N15" s="72"/>
      <c r="O15" s="69" t="s">
        <v>37</v>
      </c>
      <c r="P15" s="73" t="s">
        <v>38</v>
      </c>
      <c r="Q15" s="74" t="s">
        <v>39</v>
      </c>
      <c r="R15" s="75"/>
      <c r="S15" s="75"/>
    </row>
    <row r="16" spans="2:19" ht="17.25">
      <c r="B16" s="77"/>
      <c r="C16" s="78"/>
      <c r="D16" s="69" t="s">
        <v>40</v>
      </c>
      <c r="E16" s="70" t="s">
        <v>41</v>
      </c>
      <c r="F16" s="70" t="s">
        <v>42</v>
      </c>
      <c r="G16" s="70" t="s">
        <v>43</v>
      </c>
      <c r="H16" s="70"/>
      <c r="I16" s="69" t="s">
        <v>44</v>
      </c>
      <c r="J16" s="69" t="s">
        <v>45</v>
      </c>
      <c r="K16" s="69"/>
      <c r="L16" s="69" t="s">
        <v>46</v>
      </c>
      <c r="M16" s="35"/>
      <c r="N16" s="72"/>
      <c r="O16" s="69" t="s">
        <v>47</v>
      </c>
      <c r="P16" s="72" t="s">
        <v>48</v>
      </c>
      <c r="Q16" s="74" t="s">
        <v>49</v>
      </c>
      <c r="R16" s="75"/>
      <c r="S16" s="75"/>
    </row>
    <row r="17" spans="2:19" ht="15.75" customHeight="1">
      <c r="B17" s="57"/>
      <c r="C17" s="16"/>
      <c r="D17" s="69" t="s">
        <v>50</v>
      </c>
      <c r="E17" s="70"/>
      <c r="F17" s="70"/>
      <c r="G17" s="70" t="s">
        <v>51</v>
      </c>
      <c r="H17" s="70"/>
      <c r="I17" s="69" t="s">
        <v>52</v>
      </c>
      <c r="J17" s="69"/>
      <c r="K17" s="69"/>
      <c r="L17" s="69" t="s">
        <v>53</v>
      </c>
      <c r="M17" s="69"/>
      <c r="N17" s="72"/>
      <c r="O17" s="69"/>
      <c r="P17" s="72"/>
      <c r="Q17" s="74"/>
      <c r="R17" s="4" t="s">
        <v>54</v>
      </c>
      <c r="S17" s="4" t="s">
        <v>55</v>
      </c>
    </row>
    <row r="18" spans="2:19" ht="51" customHeight="1">
      <c r="B18" s="79"/>
      <c r="C18" s="16"/>
      <c r="D18" s="80"/>
      <c r="E18" s="80"/>
      <c r="F18" s="80"/>
      <c r="G18" s="70" t="s">
        <v>56</v>
      </c>
      <c r="H18" s="70"/>
      <c r="I18" s="81" t="s">
        <v>57</v>
      </c>
      <c r="J18" s="69"/>
      <c r="K18" s="69"/>
      <c r="L18" s="81" t="s">
        <v>58</v>
      </c>
      <c r="M18" s="81"/>
      <c r="N18" s="72"/>
      <c r="O18" s="69"/>
      <c r="P18" s="72"/>
      <c r="Q18" s="74"/>
      <c r="R18" s="4"/>
      <c r="S18" s="4"/>
    </row>
    <row r="19" spans="2:19" ht="18" customHeight="1" thickBot="1">
      <c r="B19" s="132"/>
      <c r="C19" s="84"/>
      <c r="D19" s="133"/>
      <c r="E19" s="133"/>
      <c r="F19" s="133"/>
      <c r="G19" s="134"/>
      <c r="H19" s="134"/>
      <c r="I19" s="135"/>
      <c r="J19" s="136"/>
      <c r="K19" s="136"/>
      <c r="L19" s="135"/>
      <c r="M19" s="135"/>
      <c r="N19" s="137"/>
      <c r="O19" s="136"/>
      <c r="P19" s="137"/>
      <c r="Q19" s="138"/>
      <c r="R19" s="139"/>
      <c r="S19" s="140"/>
    </row>
    <row r="20" spans="2:19" s="88" customFormat="1" ht="30.75" customHeight="1" thickTop="1">
      <c r="B20" s="8" t="s">
        <v>59</v>
      </c>
      <c r="C20" s="9">
        <f aca="true" t="shared" si="0" ref="C20:M20">C21+C37+C38+C39+C40+C41+C42+C43+C44</f>
        <v>79147.180963</v>
      </c>
      <c r="D20" s="9">
        <f t="shared" si="0"/>
        <v>49256.70603000001</v>
      </c>
      <c r="E20" s="9">
        <f>E21+E37+E38+E39+E40+E41+E42+E43+E44</f>
        <v>46717.716142</v>
      </c>
      <c r="F20" s="9">
        <f>F21+F37+F38+F39+F40+F41+F42+F43+F44</f>
        <v>3041.539991</v>
      </c>
      <c r="G20" s="9">
        <f t="shared" si="0"/>
        <v>24458.460071000005</v>
      </c>
      <c r="H20" s="9">
        <f>H21+H37+H38+H39+H40+H41+H42+H43+H44</f>
        <v>0</v>
      </c>
      <c r="I20" s="9">
        <f>I21+I37+I38+I39+I40+I41+I42+I43+I44</f>
        <v>17595.326</v>
      </c>
      <c r="J20" s="9">
        <f t="shared" si="0"/>
        <v>201.45522499999998</v>
      </c>
      <c r="K20" s="9">
        <f t="shared" si="0"/>
        <v>100.80167205</v>
      </c>
      <c r="L20" s="10">
        <f t="shared" si="0"/>
        <v>3365.9754700000003</v>
      </c>
      <c r="M20" s="10">
        <f t="shared" si="0"/>
        <v>148.401</v>
      </c>
      <c r="N20" s="85">
        <f>SUM(C20:M20)</f>
        <v>224033.56256405005</v>
      </c>
      <c r="O20" s="86">
        <f>O21+O37+O38+O41+O39</f>
        <v>-45749.82713877001</v>
      </c>
      <c r="P20" s="85">
        <f aca="true" t="shared" si="1" ref="P20:P42">N20+O20</f>
        <v>178283.73542528006</v>
      </c>
      <c r="Q20" s="86">
        <f>Q21+Q37+Q38+Q41+Q43</f>
        <v>-1903.9299999999998</v>
      </c>
      <c r="R20" s="87">
        <f>P20+Q20</f>
        <v>176379.80542528006</v>
      </c>
      <c r="S20" s="85">
        <f>R20/$R$11*100</f>
        <v>15.433261912078091</v>
      </c>
    </row>
    <row r="21" spans="2:19" s="90" customFormat="1" ht="18.75" customHeight="1">
      <c r="B21" s="11" t="s">
        <v>60</v>
      </c>
      <c r="C21" s="9">
        <f>C22+C35+C36</f>
        <v>68580.487963</v>
      </c>
      <c r="D21" s="9">
        <f>D22+D35+D36</f>
        <v>37967.992</v>
      </c>
      <c r="E21" s="10">
        <f>E22+E35+E36</f>
        <v>38296.00014199999</v>
      </c>
      <c r="F21" s="10">
        <f>F22+F35+F36</f>
        <v>1351.790991</v>
      </c>
      <c r="G21" s="10">
        <f>G22+G35+G36</f>
        <v>19494.007071000004</v>
      </c>
      <c r="H21" s="10"/>
      <c r="I21" s="9">
        <f>I22+I35+I36</f>
        <v>6177.608</v>
      </c>
      <c r="J21" s="9"/>
      <c r="K21" s="12">
        <f>K22+K35+K36</f>
        <v>100.80167205</v>
      </c>
      <c r="L21" s="12">
        <f>L22+L35+L36</f>
        <v>771.50954</v>
      </c>
      <c r="M21" s="12">
        <f>M22+M35+M36</f>
        <v>101.706</v>
      </c>
      <c r="N21" s="85">
        <f aca="true" t="shared" si="2" ref="N21:N44">SUM(C21:M21)</f>
        <v>172841.90337905</v>
      </c>
      <c r="O21" s="9">
        <f>O22+O35+O36</f>
        <v>-9304.17676577</v>
      </c>
      <c r="P21" s="12">
        <f t="shared" si="1"/>
        <v>163537.72661327999</v>
      </c>
      <c r="Q21" s="9">
        <f>Q22+Q35+Q36</f>
        <v>0</v>
      </c>
      <c r="R21" s="89">
        <f aca="true" t="shared" si="3" ref="R21:R42">P21+Q21</f>
        <v>163537.72661327999</v>
      </c>
      <c r="S21" s="12">
        <f aca="true" t="shared" si="4" ref="S21:S43">R21/$R$11*100</f>
        <v>14.309577909120577</v>
      </c>
    </row>
    <row r="22" spans="2:19" ht="28.5" customHeight="1">
      <c r="B22" s="91" t="s">
        <v>61</v>
      </c>
      <c r="C22" s="15">
        <f>C23+C27+C28+C33+C34</f>
        <v>57205.615551</v>
      </c>
      <c r="D22" s="15">
        <f>D23+D27+D28+D33+D34</f>
        <v>28675.622999999996</v>
      </c>
      <c r="E22" s="92">
        <f aca="true" t="shared" si="5" ref="E22:L22">E23+E27+E28+E33+E34</f>
        <v>0</v>
      </c>
      <c r="F22" s="92">
        <f t="shared" si="5"/>
        <v>0</v>
      </c>
      <c r="G22" s="93">
        <f t="shared" si="5"/>
        <v>1755.355</v>
      </c>
      <c r="H22" s="92">
        <f t="shared" si="5"/>
        <v>0</v>
      </c>
      <c r="I22" s="15">
        <f>I23+I27+I28+I33+I34</f>
        <v>457.118</v>
      </c>
      <c r="J22" s="61">
        <f t="shared" si="5"/>
        <v>0</v>
      </c>
      <c r="K22" s="61">
        <f t="shared" si="5"/>
        <v>0</v>
      </c>
      <c r="L22" s="61">
        <f t="shared" si="5"/>
        <v>0</v>
      </c>
      <c r="M22" s="61"/>
      <c r="N22" s="85">
        <f t="shared" si="2"/>
        <v>88093.711551</v>
      </c>
      <c r="O22" s="61">
        <f>O23+O27+O28+O33+O34</f>
        <v>0</v>
      </c>
      <c r="P22" s="15">
        <f t="shared" si="1"/>
        <v>88093.711551</v>
      </c>
      <c r="Q22" s="61">
        <f>Q23+Q27+Q28+Q33+Q34</f>
        <v>0</v>
      </c>
      <c r="R22" s="12">
        <f t="shared" si="3"/>
        <v>88093.711551</v>
      </c>
      <c r="S22" s="15">
        <f t="shared" si="4"/>
        <v>7.70821421361415</v>
      </c>
    </row>
    <row r="23" spans="2:19" ht="33.75" customHeight="1">
      <c r="B23" s="94" t="s">
        <v>62</v>
      </c>
      <c r="C23" s="15">
        <f aca="true" t="shared" si="6" ref="C23:H23">C24+C25+C26</f>
        <v>10936.374806000002</v>
      </c>
      <c r="D23" s="15">
        <f>D24+D25+D26</f>
        <v>13643.052</v>
      </c>
      <c r="E23" s="92">
        <f t="shared" si="6"/>
        <v>0</v>
      </c>
      <c r="F23" s="92">
        <f t="shared" si="6"/>
        <v>0</v>
      </c>
      <c r="G23" s="92">
        <f t="shared" si="6"/>
        <v>0</v>
      </c>
      <c r="H23" s="92">
        <f t="shared" si="6"/>
        <v>0</v>
      </c>
      <c r="I23" s="92">
        <f>I24+I25+I26</f>
        <v>0</v>
      </c>
      <c r="J23" s="61">
        <f>J24+J25+J26</f>
        <v>0</v>
      </c>
      <c r="K23" s="5">
        <f>K24+K25+K26</f>
        <v>0</v>
      </c>
      <c r="L23" s="61">
        <f>L24+L25+L26</f>
        <v>0</v>
      </c>
      <c r="M23" s="61">
        <f>M24+M25+M26</f>
        <v>0</v>
      </c>
      <c r="N23" s="85">
        <f t="shared" si="2"/>
        <v>24579.426806000003</v>
      </c>
      <c r="O23" s="61">
        <f>O24+O25+O26</f>
        <v>0</v>
      </c>
      <c r="P23" s="15">
        <f t="shared" si="1"/>
        <v>24579.426806000003</v>
      </c>
      <c r="Q23" s="61">
        <f>Q24+Q25+Q26</f>
        <v>0</v>
      </c>
      <c r="R23" s="12">
        <f t="shared" si="3"/>
        <v>24579.426806000003</v>
      </c>
      <c r="S23" s="15">
        <f>R23/$R$11*100</f>
        <v>2.1507038780947716</v>
      </c>
    </row>
    <row r="24" spans="2:19" ht="22.5" customHeight="1">
      <c r="B24" s="95" t="s">
        <v>63</v>
      </c>
      <c r="C24" s="5">
        <v>8418.59</v>
      </c>
      <c r="D24" s="5">
        <v>15.736</v>
      </c>
      <c r="E24" s="92"/>
      <c r="F24" s="92"/>
      <c r="G24" s="92"/>
      <c r="H24" s="92"/>
      <c r="I24" s="15"/>
      <c r="J24" s="5"/>
      <c r="K24" s="5"/>
      <c r="L24" s="5"/>
      <c r="M24" s="5"/>
      <c r="N24" s="85">
        <f t="shared" si="2"/>
        <v>8434.326000000001</v>
      </c>
      <c r="O24" s="5"/>
      <c r="P24" s="15">
        <f t="shared" si="1"/>
        <v>8434.326000000001</v>
      </c>
      <c r="Q24" s="5"/>
      <c r="R24" s="12">
        <f t="shared" si="3"/>
        <v>8434.326000000001</v>
      </c>
      <c r="S24" s="15">
        <f>R24/$R$11*100</f>
        <v>0.738004908759204</v>
      </c>
    </row>
    <row r="25" spans="2:19" ht="30" customHeight="1">
      <c r="B25" s="95" t="s">
        <v>64</v>
      </c>
      <c r="C25" s="5">
        <v>670.0028060000014</v>
      </c>
      <c r="D25" s="5">
        <v>13621.117999999999</v>
      </c>
      <c r="E25" s="83"/>
      <c r="F25" s="83"/>
      <c r="G25" s="83"/>
      <c r="H25" s="83"/>
      <c r="I25" s="15"/>
      <c r="J25" s="5"/>
      <c r="K25" s="5"/>
      <c r="L25" s="5"/>
      <c r="M25" s="5"/>
      <c r="N25" s="85">
        <f t="shared" si="2"/>
        <v>14291.120806</v>
      </c>
      <c r="O25" s="5"/>
      <c r="P25" s="15">
        <f t="shared" si="1"/>
        <v>14291.120806</v>
      </c>
      <c r="Q25" s="5"/>
      <c r="R25" s="12">
        <f t="shared" si="3"/>
        <v>14291.120806</v>
      </c>
      <c r="S25" s="15">
        <f>R25/$R$11*100</f>
        <v>1.2504754151664035</v>
      </c>
    </row>
    <row r="26" spans="2:19" ht="36" customHeight="1">
      <c r="B26" s="96" t="s">
        <v>65</v>
      </c>
      <c r="C26" s="5">
        <v>1847.782</v>
      </c>
      <c r="D26" s="5">
        <v>6.198</v>
      </c>
      <c r="E26" s="83"/>
      <c r="F26" s="83"/>
      <c r="G26" s="83"/>
      <c r="H26" s="83"/>
      <c r="I26" s="15"/>
      <c r="J26" s="5"/>
      <c r="K26" s="5"/>
      <c r="L26" s="5"/>
      <c r="M26" s="5"/>
      <c r="N26" s="85">
        <f t="shared" si="2"/>
        <v>1853.98</v>
      </c>
      <c r="O26" s="5"/>
      <c r="P26" s="15">
        <f t="shared" si="1"/>
        <v>1853.98</v>
      </c>
      <c r="Q26" s="5"/>
      <c r="R26" s="12">
        <f t="shared" si="3"/>
        <v>1853.98</v>
      </c>
      <c r="S26" s="15">
        <f t="shared" si="4"/>
        <v>0.16222355416916406</v>
      </c>
    </row>
    <row r="27" spans="2:19" ht="23.25" customHeight="1">
      <c r="B27" s="94" t="s">
        <v>66</v>
      </c>
      <c r="C27" s="5">
        <v>-27.081</v>
      </c>
      <c r="D27" s="5">
        <v>4913.243</v>
      </c>
      <c r="E27" s="92"/>
      <c r="F27" s="92"/>
      <c r="G27" s="92"/>
      <c r="H27" s="92"/>
      <c r="I27" s="15"/>
      <c r="J27" s="5"/>
      <c r="K27" s="5"/>
      <c r="L27" s="5"/>
      <c r="M27" s="5"/>
      <c r="N27" s="85">
        <f t="shared" si="2"/>
        <v>4886.162</v>
      </c>
      <c r="O27" s="5"/>
      <c r="P27" s="15">
        <f t="shared" si="1"/>
        <v>4886.162</v>
      </c>
      <c r="Q27" s="5"/>
      <c r="R27" s="12">
        <f t="shared" si="3"/>
        <v>4886.162</v>
      </c>
      <c r="S27" s="15">
        <f t="shared" si="4"/>
        <v>0.4275399766374562</v>
      </c>
    </row>
    <row r="28" spans="2:19" ht="36.75" customHeight="1">
      <c r="B28" s="97" t="s">
        <v>67</v>
      </c>
      <c r="C28" s="13">
        <f>SUM(C29:C32)</f>
        <v>45632.367745</v>
      </c>
      <c r="D28" s="13">
        <f>D29+D30+D31+D32</f>
        <v>9971.917999999998</v>
      </c>
      <c r="E28" s="83">
        <f aca="true" t="shared" si="7" ref="E28:M28">E29+E30+E31+E32</f>
        <v>0</v>
      </c>
      <c r="F28" s="83">
        <f t="shared" si="7"/>
        <v>0</v>
      </c>
      <c r="G28" s="98">
        <f t="shared" si="7"/>
        <v>1755.355</v>
      </c>
      <c r="H28" s="83">
        <f t="shared" si="7"/>
        <v>0</v>
      </c>
      <c r="I28" s="13">
        <f>I29+I30+I31+I32</f>
        <v>71.166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5">
        <f t="shared" si="2"/>
        <v>57430.806745</v>
      </c>
      <c r="O28" s="5">
        <f>O29+O30+O31</f>
        <v>0</v>
      </c>
      <c r="P28" s="15">
        <f t="shared" si="1"/>
        <v>57430.806745</v>
      </c>
      <c r="Q28" s="5">
        <f>Q29+Q30+Q31</f>
        <v>0</v>
      </c>
      <c r="R28" s="12">
        <f t="shared" si="3"/>
        <v>57430.806745</v>
      </c>
      <c r="S28" s="15">
        <f>R28/$R$11*100</f>
        <v>5.025205012446898</v>
      </c>
    </row>
    <row r="29" spans="2:19" ht="25.5" customHeight="1">
      <c r="B29" s="95" t="s">
        <v>68</v>
      </c>
      <c r="C29" s="5">
        <v>27489.782</v>
      </c>
      <c r="D29" s="5">
        <v>8443.22</v>
      </c>
      <c r="E29" s="92"/>
      <c r="F29" s="92"/>
      <c r="G29" s="92"/>
      <c r="H29" s="92"/>
      <c r="I29" s="15"/>
      <c r="J29" s="5"/>
      <c r="K29" s="5"/>
      <c r="L29" s="5"/>
      <c r="M29" s="5"/>
      <c r="N29" s="85">
        <f t="shared" si="2"/>
        <v>35933.002</v>
      </c>
      <c r="O29" s="5"/>
      <c r="P29" s="15">
        <f t="shared" si="1"/>
        <v>35933.002</v>
      </c>
      <c r="Q29" s="5"/>
      <c r="R29" s="12">
        <f t="shared" si="3"/>
        <v>35933.002</v>
      </c>
      <c r="S29" s="15">
        <f>R29/$R$11*100</f>
        <v>3.144143570269194</v>
      </c>
    </row>
    <row r="30" spans="2:19" ht="20.25" customHeight="1">
      <c r="B30" s="95" t="s">
        <v>69</v>
      </c>
      <c r="C30" s="5">
        <v>16531.788</v>
      </c>
      <c r="D30" s="5"/>
      <c r="E30" s="83"/>
      <c r="F30" s="83"/>
      <c r="G30" s="83"/>
      <c r="H30" s="83"/>
      <c r="I30" s="83"/>
      <c r="J30" s="5"/>
      <c r="K30" s="5"/>
      <c r="L30" s="5"/>
      <c r="M30" s="5"/>
      <c r="N30" s="85">
        <f t="shared" si="2"/>
        <v>16531.788</v>
      </c>
      <c r="O30" s="5"/>
      <c r="P30" s="15">
        <f t="shared" si="1"/>
        <v>16531.788</v>
      </c>
      <c r="Q30" s="5"/>
      <c r="R30" s="12">
        <f t="shared" si="3"/>
        <v>16531.788</v>
      </c>
      <c r="S30" s="15">
        <f t="shared" si="4"/>
        <v>1.4465341622515542</v>
      </c>
    </row>
    <row r="31" spans="2:19" s="100" customFormat="1" ht="36.75" customHeight="1">
      <c r="B31" s="99" t="s">
        <v>70</v>
      </c>
      <c r="C31" s="5">
        <v>467.694745</v>
      </c>
      <c r="D31" s="5">
        <v>30.727999999999998</v>
      </c>
      <c r="E31" s="83"/>
      <c r="F31" s="83">
        <v>0</v>
      </c>
      <c r="G31" s="83">
        <v>1755.355</v>
      </c>
      <c r="H31" s="83"/>
      <c r="I31" s="5">
        <v>0</v>
      </c>
      <c r="J31" s="5"/>
      <c r="K31" s="5"/>
      <c r="L31" s="5"/>
      <c r="M31" s="5"/>
      <c r="N31" s="85">
        <f t="shared" si="2"/>
        <v>2253.777745</v>
      </c>
      <c r="O31" s="5"/>
      <c r="P31" s="15">
        <f t="shared" si="1"/>
        <v>2253.777745</v>
      </c>
      <c r="Q31" s="5"/>
      <c r="R31" s="12">
        <f t="shared" si="3"/>
        <v>2253.777745</v>
      </c>
      <c r="S31" s="15">
        <f t="shared" si="4"/>
        <v>0.19720592244860455</v>
      </c>
    </row>
    <row r="32" spans="2:19" ht="58.5" customHeight="1">
      <c r="B32" s="99" t="s">
        <v>71</v>
      </c>
      <c r="C32" s="5">
        <v>1143.103</v>
      </c>
      <c r="D32" s="5">
        <v>1497.97</v>
      </c>
      <c r="E32" s="83"/>
      <c r="F32" s="83"/>
      <c r="G32" s="83"/>
      <c r="H32" s="83"/>
      <c r="I32" s="5">
        <v>71.166</v>
      </c>
      <c r="J32" s="101"/>
      <c r="K32" s="5"/>
      <c r="L32" s="5"/>
      <c r="M32" s="5"/>
      <c r="N32" s="85">
        <f t="shared" si="2"/>
        <v>2712.2390000000005</v>
      </c>
      <c r="O32" s="5"/>
      <c r="P32" s="15">
        <f t="shared" si="1"/>
        <v>2712.2390000000005</v>
      </c>
      <c r="Q32" s="5"/>
      <c r="R32" s="12">
        <f t="shared" si="3"/>
        <v>2712.2390000000005</v>
      </c>
      <c r="S32" s="15">
        <f t="shared" si="4"/>
        <v>0.23732135747754532</v>
      </c>
    </row>
    <row r="33" spans="2:19" ht="36" customHeight="1">
      <c r="B33" s="97" t="s">
        <v>72</v>
      </c>
      <c r="C33" s="5">
        <v>641.386</v>
      </c>
      <c r="D33" s="5">
        <v>0</v>
      </c>
      <c r="E33" s="83"/>
      <c r="F33" s="83"/>
      <c r="G33" s="83"/>
      <c r="H33" s="83"/>
      <c r="I33" s="5">
        <v>0</v>
      </c>
      <c r="J33" s="5"/>
      <c r="K33" s="5"/>
      <c r="L33" s="5"/>
      <c r="M33" s="5"/>
      <c r="N33" s="85">
        <f t="shared" si="2"/>
        <v>641.386</v>
      </c>
      <c r="O33" s="5"/>
      <c r="P33" s="15">
        <f t="shared" si="1"/>
        <v>641.386</v>
      </c>
      <c r="Q33" s="5"/>
      <c r="R33" s="12">
        <f t="shared" si="3"/>
        <v>641.386</v>
      </c>
      <c r="S33" s="15">
        <f t="shared" si="4"/>
        <v>0.056121380227587926</v>
      </c>
    </row>
    <row r="34" spans="2:19" ht="33" customHeight="1">
      <c r="B34" s="102" t="s">
        <v>73</v>
      </c>
      <c r="C34" s="5">
        <v>22.568</v>
      </c>
      <c r="D34" s="5">
        <v>147.41</v>
      </c>
      <c r="E34" s="83"/>
      <c r="F34" s="83"/>
      <c r="G34" s="83"/>
      <c r="H34" s="83"/>
      <c r="I34" s="5">
        <v>385.952</v>
      </c>
      <c r="J34" s="5"/>
      <c r="K34" s="5"/>
      <c r="L34" s="5"/>
      <c r="M34" s="5"/>
      <c r="N34" s="85">
        <f t="shared" si="2"/>
        <v>555.9300000000001</v>
      </c>
      <c r="O34" s="5"/>
      <c r="P34" s="15">
        <f t="shared" si="1"/>
        <v>555.9300000000001</v>
      </c>
      <c r="Q34" s="5"/>
      <c r="R34" s="12">
        <f t="shared" si="3"/>
        <v>555.9300000000001</v>
      </c>
      <c r="S34" s="15">
        <f t="shared" si="4"/>
        <v>0.04864396620743664</v>
      </c>
    </row>
    <row r="35" spans="2:19" ht="27.75" customHeight="1">
      <c r="B35" s="103" t="s">
        <v>74</v>
      </c>
      <c r="C35" s="5">
        <v>5145.129412</v>
      </c>
      <c r="D35" s="5"/>
      <c r="E35" s="83">
        <v>38242.78514199999</v>
      </c>
      <c r="F35" s="83">
        <v>1344.611991</v>
      </c>
      <c r="G35" s="83">
        <v>17728.145071000003</v>
      </c>
      <c r="H35" s="83"/>
      <c r="I35" s="5">
        <v>0.561</v>
      </c>
      <c r="J35" s="5"/>
      <c r="K35" s="5"/>
      <c r="L35" s="5"/>
      <c r="M35" s="5"/>
      <c r="N35" s="85">
        <f t="shared" si="2"/>
        <v>62461.232615999994</v>
      </c>
      <c r="O35" s="104">
        <v>-80.376118</v>
      </c>
      <c r="P35" s="15">
        <f t="shared" si="1"/>
        <v>62380.856497999994</v>
      </c>
      <c r="Q35" s="5"/>
      <c r="R35" s="12">
        <f t="shared" si="3"/>
        <v>62380.856497999994</v>
      </c>
      <c r="S35" s="15">
        <f>R35/$R$11*100</f>
        <v>5.458335177953458</v>
      </c>
    </row>
    <row r="36" spans="2:19" ht="27" customHeight="1">
      <c r="B36" s="105" t="s">
        <v>75</v>
      </c>
      <c r="C36" s="5">
        <v>6229.743</v>
      </c>
      <c r="D36" s="5">
        <v>9292.369</v>
      </c>
      <c r="E36" s="5">
        <v>53.215</v>
      </c>
      <c r="F36" s="5">
        <v>7.179</v>
      </c>
      <c r="G36" s="5">
        <v>10.507</v>
      </c>
      <c r="H36" s="83"/>
      <c r="I36" s="5">
        <v>5719.929</v>
      </c>
      <c r="J36" s="106"/>
      <c r="K36" s="5">
        <v>100.80167205</v>
      </c>
      <c r="L36" s="5">
        <v>771.50954</v>
      </c>
      <c r="M36" s="5">
        <v>101.706</v>
      </c>
      <c r="N36" s="85">
        <f t="shared" si="2"/>
        <v>22286.959212050002</v>
      </c>
      <c r="O36" s="104">
        <v>-9223.80064777</v>
      </c>
      <c r="P36" s="15">
        <f t="shared" si="1"/>
        <v>13063.158564280002</v>
      </c>
      <c r="Q36" s="5"/>
      <c r="R36" s="12">
        <f t="shared" si="3"/>
        <v>13063.158564280002</v>
      </c>
      <c r="S36" s="15">
        <f t="shared" si="4"/>
        <v>1.1430285175529706</v>
      </c>
    </row>
    <row r="37" spans="2:19" ht="24" customHeight="1">
      <c r="B37" s="107" t="s">
        <v>76</v>
      </c>
      <c r="C37" s="5"/>
      <c r="D37" s="5">
        <v>8426.104686000002</v>
      </c>
      <c r="E37" s="83">
        <v>8421.164</v>
      </c>
      <c r="F37" s="83">
        <v>1451.898</v>
      </c>
      <c r="G37" s="83">
        <v>4964.007</v>
      </c>
      <c r="H37" s="83"/>
      <c r="I37" s="5">
        <v>10563.078</v>
      </c>
      <c r="J37" s="5">
        <v>24.932757</v>
      </c>
      <c r="K37" s="5"/>
      <c r="L37" s="5">
        <v>2594.4659300000003</v>
      </c>
      <c r="M37" s="14"/>
      <c r="N37" s="85">
        <f t="shared" si="2"/>
        <v>36445.650373000004</v>
      </c>
      <c r="O37" s="13">
        <f>-N37</f>
        <v>-36445.650373000004</v>
      </c>
      <c r="P37" s="15">
        <f t="shared" si="1"/>
        <v>0</v>
      </c>
      <c r="Q37" s="5"/>
      <c r="R37" s="12">
        <f t="shared" si="3"/>
        <v>0</v>
      </c>
      <c r="S37" s="15">
        <f t="shared" si="4"/>
        <v>0</v>
      </c>
    </row>
    <row r="38" spans="2:19" ht="23.25" customHeight="1">
      <c r="B38" s="108" t="s">
        <v>77</v>
      </c>
      <c r="C38" s="5">
        <v>143.53</v>
      </c>
      <c r="D38" s="5">
        <v>110.662</v>
      </c>
      <c r="E38" s="83"/>
      <c r="F38" s="83"/>
      <c r="G38" s="83"/>
      <c r="H38" s="83"/>
      <c r="I38" s="5">
        <v>253.862</v>
      </c>
      <c r="J38" s="106"/>
      <c r="K38" s="5"/>
      <c r="L38" s="5"/>
      <c r="M38" s="5"/>
      <c r="N38" s="85">
        <f t="shared" si="2"/>
        <v>508.054</v>
      </c>
      <c r="O38" s="5">
        <v>0</v>
      </c>
      <c r="P38" s="15">
        <f t="shared" si="1"/>
        <v>508.054</v>
      </c>
      <c r="Q38" s="5"/>
      <c r="R38" s="12">
        <f t="shared" si="3"/>
        <v>508.054</v>
      </c>
      <c r="S38" s="15">
        <f t="shared" si="4"/>
        <v>0.04445480835276566</v>
      </c>
    </row>
    <row r="39" spans="2:19" ht="20.25" customHeight="1">
      <c r="B39" s="59" t="s">
        <v>78</v>
      </c>
      <c r="C39" s="5">
        <v>0</v>
      </c>
      <c r="D39" s="5">
        <v>0.044344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5">
        <f t="shared" si="2"/>
        <v>0.044344</v>
      </c>
      <c r="O39" s="13"/>
      <c r="P39" s="15">
        <f t="shared" si="1"/>
        <v>0.044344</v>
      </c>
      <c r="Q39" s="5"/>
      <c r="R39" s="12">
        <f t="shared" si="3"/>
        <v>0.044344</v>
      </c>
      <c r="S39" s="15">
        <f t="shared" si="4"/>
        <v>3.880107275201141E-06</v>
      </c>
    </row>
    <row r="40" spans="2:19" ht="33" customHeight="1">
      <c r="B40" s="109" t="s">
        <v>79</v>
      </c>
      <c r="C40" s="5">
        <v>0</v>
      </c>
      <c r="D40" s="5">
        <v>8.091669000000001</v>
      </c>
      <c r="E40" s="5">
        <v>0</v>
      </c>
      <c r="F40" s="5">
        <v>0</v>
      </c>
      <c r="G40" s="5">
        <v>0</v>
      </c>
      <c r="H40" s="5"/>
      <c r="I40" s="5">
        <v>0.17100000000000004</v>
      </c>
      <c r="J40" s="5">
        <v>0.131871</v>
      </c>
      <c r="K40" s="5"/>
      <c r="L40" s="5"/>
      <c r="M40" s="5"/>
      <c r="N40" s="85">
        <f t="shared" si="2"/>
        <v>8.394540000000001</v>
      </c>
      <c r="O40" s="5"/>
      <c r="P40" s="15">
        <f t="shared" si="1"/>
        <v>8.394540000000001</v>
      </c>
      <c r="Q40" s="5"/>
      <c r="R40" s="12">
        <f t="shared" si="3"/>
        <v>8.394540000000001</v>
      </c>
      <c r="S40" s="15">
        <f t="shared" si="4"/>
        <v>0.0007345236272318012</v>
      </c>
    </row>
    <row r="41" spans="2:19" ht="24" customHeight="1">
      <c r="B41" s="59" t="s">
        <v>80</v>
      </c>
      <c r="C41" s="5">
        <v>1857.235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>
        <v>46.695</v>
      </c>
      <c r="N41" s="85">
        <f>SUM(C41:M41)</f>
        <v>1903.9299999999998</v>
      </c>
      <c r="O41" s="5"/>
      <c r="P41" s="15">
        <f t="shared" si="1"/>
        <v>1903.9299999999998</v>
      </c>
      <c r="Q41" s="5">
        <f>-P41</f>
        <v>-1903.9299999999998</v>
      </c>
      <c r="R41" s="110">
        <f t="shared" si="3"/>
        <v>0</v>
      </c>
      <c r="S41" s="15">
        <f t="shared" si="4"/>
        <v>0</v>
      </c>
    </row>
    <row r="42" spans="2:19" ht="22.5" customHeight="1">
      <c r="B42" s="111" t="s">
        <v>81</v>
      </c>
      <c r="C42" s="5">
        <v>-142.111</v>
      </c>
      <c r="D42" s="5">
        <v>0.026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5">
        <f t="shared" si="2"/>
        <v>-142.08499999999998</v>
      </c>
      <c r="O42" s="5"/>
      <c r="P42" s="15">
        <f t="shared" si="1"/>
        <v>-142.08499999999998</v>
      </c>
      <c r="Q42" s="5"/>
      <c r="R42" s="110">
        <f t="shared" si="3"/>
        <v>-142.08499999999998</v>
      </c>
      <c r="S42" s="15">
        <f t="shared" si="4"/>
        <v>-0.01243246081086402</v>
      </c>
    </row>
    <row r="43" spans="2:19" ht="26.25" customHeight="1">
      <c r="B43" s="111" t="s">
        <v>82</v>
      </c>
      <c r="C43" s="5">
        <v>38.873</v>
      </c>
      <c r="D43" s="5">
        <v>58.067</v>
      </c>
      <c r="E43" s="5"/>
      <c r="F43" s="5">
        <v>14.94</v>
      </c>
      <c r="G43" s="5"/>
      <c r="H43" s="5"/>
      <c r="I43" s="5">
        <v>17.971</v>
      </c>
      <c r="J43" s="5"/>
      <c r="K43" s="5"/>
      <c r="L43" s="5"/>
      <c r="M43" s="5"/>
      <c r="N43" s="85">
        <f t="shared" si="2"/>
        <v>129.851</v>
      </c>
      <c r="O43" s="5"/>
      <c r="P43" s="15">
        <f>N43+O43</f>
        <v>129.851</v>
      </c>
      <c r="Q43" s="5"/>
      <c r="R43" s="110">
        <f>P43+Q43</f>
        <v>129.851</v>
      </c>
      <c r="S43" s="15">
        <f t="shared" si="4"/>
        <v>0.011361983803719632</v>
      </c>
    </row>
    <row r="44" spans="2:19" ht="51" customHeight="1">
      <c r="B44" s="111" t="s">
        <v>83</v>
      </c>
      <c r="C44" s="5">
        <v>8669.166000000001</v>
      </c>
      <c r="D44" s="5">
        <v>2685.7183310000005</v>
      </c>
      <c r="E44" s="5">
        <v>0.552</v>
      </c>
      <c r="F44" s="5">
        <v>222.911</v>
      </c>
      <c r="G44" s="5">
        <v>0.446</v>
      </c>
      <c r="H44" s="5"/>
      <c r="I44" s="5">
        <v>582.6360000000002</v>
      </c>
      <c r="J44" s="5">
        <v>176.39059699999999</v>
      </c>
      <c r="K44" s="5"/>
      <c r="L44" s="5"/>
      <c r="M44" s="5"/>
      <c r="N44" s="85">
        <f t="shared" si="2"/>
        <v>12337.819928</v>
      </c>
      <c r="O44" s="5"/>
      <c r="P44" s="15">
        <f>N44+O44</f>
        <v>12337.819928</v>
      </c>
      <c r="Q44" s="5"/>
      <c r="R44" s="110">
        <f>P44+Q44</f>
        <v>12337.819928</v>
      </c>
      <c r="S44" s="15">
        <f>R44/$R$11*100</f>
        <v>1.0795612678773774</v>
      </c>
    </row>
    <row r="45" spans="2:19" ht="36" customHeight="1">
      <c r="B45" s="6"/>
      <c r="C45" s="5"/>
      <c r="D45" s="5"/>
      <c r="E45" s="5"/>
      <c r="F45" s="5"/>
      <c r="G45" s="5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5"/>
    </row>
    <row r="46" spans="2:19" s="90" customFormat="1" ht="30.75" customHeight="1">
      <c r="B46" s="8" t="s">
        <v>84</v>
      </c>
      <c r="C46" s="9">
        <f>C47+C60+C63+C66</f>
        <v>121850.27699999999</v>
      </c>
      <c r="D46" s="9">
        <f aca="true" t="shared" si="8" ref="D46:M46">D47+D60+D63+D66+D67</f>
        <v>42576.604694</v>
      </c>
      <c r="E46" s="9">
        <f>E47+E60+E63+E66+E67</f>
        <v>46750.409359000005</v>
      </c>
      <c r="F46" s="9">
        <f t="shared" si="8"/>
        <v>2121.3499909999996</v>
      </c>
      <c r="G46" s="9">
        <f>G47+G60+G63+G66+G67</f>
        <v>25436.033070999998</v>
      </c>
      <c r="H46" s="9">
        <f t="shared" si="8"/>
        <v>0</v>
      </c>
      <c r="I46" s="9">
        <f t="shared" si="8"/>
        <v>15339.346</v>
      </c>
      <c r="J46" s="9">
        <f>J47+J60+J63+J66+J67</f>
        <v>181.61920899999998</v>
      </c>
      <c r="K46" s="9">
        <f>K47+K60+K63+K66+K67</f>
        <v>47.61777664</v>
      </c>
      <c r="L46" s="12">
        <f t="shared" si="8"/>
        <v>3315.4784799999998</v>
      </c>
      <c r="M46" s="12">
        <f t="shared" si="8"/>
        <v>127.374</v>
      </c>
      <c r="N46" s="12">
        <f>SUM(C46:M46)</f>
        <v>257746.10958063998</v>
      </c>
      <c r="O46" s="9">
        <f>O47+O60+O63+O66+O67</f>
        <v>-45749.827138770015</v>
      </c>
      <c r="P46" s="12">
        <f aca="true" t="shared" si="9" ref="P46:P66">N46+O46</f>
        <v>211996.28244186996</v>
      </c>
      <c r="Q46" s="9">
        <f>Q47+Q60+Q63+Q66+Q67</f>
        <v>-1807.0190000000002</v>
      </c>
      <c r="R46" s="89">
        <f aca="true" t="shared" si="10" ref="R46:R66">P46+Q46</f>
        <v>210189.26344186996</v>
      </c>
      <c r="S46" s="12">
        <f>R46/$R$11*100</f>
        <v>18.39159503540431</v>
      </c>
    </row>
    <row r="47" spans="2:19" ht="19.5" customHeight="1">
      <c r="B47" s="113" t="s">
        <v>85</v>
      </c>
      <c r="C47" s="9">
        <f>SUM(C48:C52)+C59</f>
        <v>119065.256</v>
      </c>
      <c r="D47" s="9">
        <f>D48+D49+D50+D51+D52+D59</f>
        <v>36054.666754</v>
      </c>
      <c r="E47" s="10">
        <f>E48+E49+E50+E51+E52+E59</f>
        <v>46759.382359</v>
      </c>
      <c r="F47" s="10">
        <f aca="true" t="shared" si="11" ref="F47:L47">F48+F49+F50+F51+F52+F59</f>
        <v>2138.6449909999997</v>
      </c>
      <c r="G47" s="10">
        <f t="shared" si="11"/>
        <v>25460.969071</v>
      </c>
      <c r="H47" s="10">
        <f t="shared" si="11"/>
        <v>0</v>
      </c>
      <c r="I47" s="9">
        <f>I48+I49+I50+I51+I52+I59</f>
        <v>15028.48</v>
      </c>
      <c r="J47" s="9">
        <f t="shared" si="11"/>
        <v>181.64385599999997</v>
      </c>
      <c r="K47" s="110">
        <f t="shared" si="11"/>
        <v>47.61777664</v>
      </c>
      <c r="L47" s="9">
        <f t="shared" si="11"/>
        <v>1145.41844</v>
      </c>
      <c r="M47" s="9">
        <f>M48+M49+M50+M51+M52+M59</f>
        <v>32.326</v>
      </c>
      <c r="N47" s="12">
        <f aca="true" t="shared" si="12" ref="N47:N68">SUM(C47:M47)</f>
        <v>245914.40524764004</v>
      </c>
      <c r="O47" s="9">
        <f>O48+O49+O50+O51+O52+O59</f>
        <v>-45701.00032877001</v>
      </c>
      <c r="P47" s="15">
        <f t="shared" si="9"/>
        <v>200213.40491887002</v>
      </c>
      <c r="Q47" s="9">
        <f>Q48+Q49+Q50+Q51+Q52+Q59</f>
        <v>-12.857</v>
      </c>
      <c r="R47" s="110">
        <f t="shared" si="10"/>
        <v>200200.54791887003</v>
      </c>
      <c r="S47" s="15">
        <f>R47/$R$11*100</f>
        <v>17.517580788365105</v>
      </c>
    </row>
    <row r="48" spans="1:19" ht="23.25" customHeight="1">
      <c r="A48" s="114"/>
      <c r="B48" s="115" t="s">
        <v>86</v>
      </c>
      <c r="C48" s="116">
        <v>27821.671</v>
      </c>
      <c r="D48" s="17">
        <v>17642.605432999997</v>
      </c>
      <c r="E48" s="92">
        <v>182.392</v>
      </c>
      <c r="F48" s="92">
        <v>73.556</v>
      </c>
      <c r="G48" s="92">
        <v>151.943</v>
      </c>
      <c r="H48" s="92"/>
      <c r="I48" s="61">
        <v>9530.548</v>
      </c>
      <c r="J48" s="17"/>
      <c r="K48" s="61"/>
      <c r="L48" s="17">
        <v>307.10656</v>
      </c>
      <c r="M48" s="17">
        <v>2.658</v>
      </c>
      <c r="N48" s="12">
        <f>SUM(C48:M48)</f>
        <v>55712.47999299999</v>
      </c>
      <c r="O48" s="14"/>
      <c r="P48" s="15">
        <f t="shared" si="9"/>
        <v>55712.47999299999</v>
      </c>
      <c r="Q48" s="14"/>
      <c r="R48" s="110">
        <f t="shared" si="10"/>
        <v>55712.47999299999</v>
      </c>
      <c r="S48" s="15">
        <f>R48/$R$11*100</f>
        <v>4.874851139733386</v>
      </c>
    </row>
    <row r="49" spans="1:19" ht="23.25" customHeight="1">
      <c r="A49" s="114"/>
      <c r="B49" s="115" t="s">
        <v>87</v>
      </c>
      <c r="C49" s="17">
        <v>5120.529</v>
      </c>
      <c r="D49" s="17">
        <v>10015.994490000001</v>
      </c>
      <c r="E49" s="92">
        <v>281.678</v>
      </c>
      <c r="F49" s="92">
        <v>15.542</v>
      </c>
      <c r="G49" s="117">
        <v>16947.499</v>
      </c>
      <c r="H49" s="92">
        <v>0</v>
      </c>
      <c r="I49" s="61">
        <v>3178.712</v>
      </c>
      <c r="J49" s="61"/>
      <c r="K49" s="61">
        <v>7.22590459</v>
      </c>
      <c r="L49" s="61">
        <v>831.4558400000001</v>
      </c>
      <c r="M49" s="61">
        <v>27.364</v>
      </c>
      <c r="N49" s="12">
        <f>SUM(C49:M49)</f>
        <v>36426.00023459001</v>
      </c>
      <c r="O49" s="13">
        <v>-8952.934499999998</v>
      </c>
      <c r="P49" s="15">
        <f t="shared" si="9"/>
        <v>27473.06573459001</v>
      </c>
      <c r="Q49" s="14"/>
      <c r="R49" s="110">
        <f t="shared" si="10"/>
        <v>27473.06573459001</v>
      </c>
      <c r="S49" s="15">
        <f aca="true" t="shared" si="13" ref="S49:S66">R49/$R$11*100</f>
        <v>2.403897759084924</v>
      </c>
    </row>
    <row r="50" spans="1:19" ht="17.25" customHeight="1">
      <c r="A50" s="114"/>
      <c r="B50" s="115" t="s">
        <v>88</v>
      </c>
      <c r="C50" s="17">
        <v>8504.246</v>
      </c>
      <c r="D50" s="17">
        <v>336.177</v>
      </c>
      <c r="E50" s="92">
        <v>4.508</v>
      </c>
      <c r="F50" s="92">
        <v>0.688</v>
      </c>
      <c r="G50" s="92">
        <v>2.571</v>
      </c>
      <c r="H50" s="92">
        <v>0</v>
      </c>
      <c r="I50" s="61">
        <v>0.062</v>
      </c>
      <c r="J50" s="61">
        <v>0</v>
      </c>
      <c r="K50" s="17">
        <v>40.39187205</v>
      </c>
      <c r="L50" s="61">
        <v>6.85604</v>
      </c>
      <c r="M50" s="61"/>
      <c r="N50" s="12">
        <f t="shared" si="12"/>
        <v>8895.49991205</v>
      </c>
      <c r="O50" s="13">
        <v>-23.21868777</v>
      </c>
      <c r="P50" s="15">
        <f t="shared" si="9"/>
        <v>8872.28122428</v>
      </c>
      <c r="Q50" s="14"/>
      <c r="R50" s="110">
        <f>P50+Q50</f>
        <v>8872.28122428</v>
      </c>
      <c r="S50" s="15">
        <f t="shared" si="13"/>
        <v>0.7763260627358676</v>
      </c>
    </row>
    <row r="51" spans="1:19" ht="18.75" customHeight="1">
      <c r="A51" s="114"/>
      <c r="B51" s="115" t="s">
        <v>89</v>
      </c>
      <c r="C51" s="17">
        <v>1756.462</v>
      </c>
      <c r="D51" s="17">
        <v>1514.138</v>
      </c>
      <c r="E51" s="92"/>
      <c r="F51" s="92">
        <v>4.784</v>
      </c>
      <c r="G51" s="92"/>
      <c r="H51" s="92"/>
      <c r="I51" s="61">
        <v>0.595</v>
      </c>
      <c r="J51" s="17"/>
      <c r="K51" s="110"/>
      <c r="L51" s="17"/>
      <c r="M51" s="17"/>
      <c r="N51" s="12">
        <f t="shared" si="12"/>
        <v>3275.979</v>
      </c>
      <c r="O51" s="14"/>
      <c r="P51" s="15">
        <f t="shared" si="9"/>
        <v>3275.979</v>
      </c>
      <c r="Q51" s="14">
        <v>-12.857</v>
      </c>
      <c r="R51" s="110">
        <f t="shared" si="10"/>
        <v>3263.122</v>
      </c>
      <c r="S51" s="15">
        <f t="shared" si="13"/>
        <v>0.2855237103569569</v>
      </c>
    </row>
    <row r="52" spans="1:19" ht="26.25" customHeight="1">
      <c r="A52" s="114"/>
      <c r="B52" s="118" t="s">
        <v>90</v>
      </c>
      <c r="C52" s="110">
        <f>SUM(C53:C58)</f>
        <v>75525.053</v>
      </c>
      <c r="D52" s="110">
        <f aca="true" t="shared" si="14" ref="D52:I52">SUM(D53:D58)</f>
        <v>6545.751831</v>
      </c>
      <c r="E52" s="110">
        <f t="shared" si="14"/>
        <v>46290.804359</v>
      </c>
      <c r="F52" s="110">
        <f t="shared" si="14"/>
        <v>2044.0749909999997</v>
      </c>
      <c r="G52" s="110">
        <f t="shared" si="14"/>
        <v>8358.956071</v>
      </c>
      <c r="H52" s="110">
        <f t="shared" si="14"/>
        <v>0</v>
      </c>
      <c r="I52" s="110">
        <f t="shared" si="14"/>
        <v>2277.263</v>
      </c>
      <c r="J52" s="110">
        <f>SUM(J53:J58)</f>
        <v>181.64385599999997</v>
      </c>
      <c r="K52" s="110">
        <f>SUM(K53:K58)</f>
        <v>0</v>
      </c>
      <c r="L52" s="110">
        <f>SUM(L53:L58)</f>
        <v>0</v>
      </c>
      <c r="M52" s="110">
        <f>SUM(M53:M58)</f>
        <v>2.304</v>
      </c>
      <c r="N52" s="12">
        <f t="shared" si="12"/>
        <v>141225.85110800003</v>
      </c>
      <c r="O52" s="110">
        <f>O53+O54+O56+O58+O55+O57</f>
        <v>-36682.430731000015</v>
      </c>
      <c r="P52" s="15">
        <f t="shared" si="9"/>
        <v>104543.42037700002</v>
      </c>
      <c r="Q52" s="110">
        <f>Q53+Q54+Q56+Q58+Q55</f>
        <v>0</v>
      </c>
      <c r="R52" s="110">
        <f t="shared" si="10"/>
        <v>104543.42037700002</v>
      </c>
      <c r="S52" s="15">
        <f>R52/$R$11*100</f>
        <v>9.147566434674566</v>
      </c>
    </row>
    <row r="53" spans="1:19" ht="32.25" customHeight="1">
      <c r="A53" s="114"/>
      <c r="B53" s="119" t="s">
        <v>91</v>
      </c>
      <c r="C53" s="17">
        <v>27002.091</v>
      </c>
      <c r="D53" s="61">
        <v>99.64900000000011</v>
      </c>
      <c r="E53" s="120">
        <v>0.000217</v>
      </c>
      <c r="F53" s="120">
        <v>89.503</v>
      </c>
      <c r="G53" s="120">
        <v>6189.201</v>
      </c>
      <c r="H53" s="120">
        <v>0</v>
      </c>
      <c r="I53" s="17">
        <v>89.71</v>
      </c>
      <c r="J53" s="17"/>
      <c r="K53" s="9"/>
      <c r="L53" s="61"/>
      <c r="M53" s="61"/>
      <c r="N53" s="12">
        <f t="shared" si="12"/>
        <v>33470.154217</v>
      </c>
      <c r="O53" s="13">
        <v>-32780.823334000015</v>
      </c>
      <c r="P53" s="15">
        <f>N53+O53</f>
        <v>689.3308829999878</v>
      </c>
      <c r="Q53" s="14"/>
      <c r="R53" s="110">
        <f t="shared" si="10"/>
        <v>689.3308829999878</v>
      </c>
      <c r="S53" s="15">
        <f t="shared" si="13"/>
        <v>0.060316565356058977</v>
      </c>
    </row>
    <row r="54" spans="1:19" ht="15">
      <c r="A54" s="114"/>
      <c r="B54" s="121" t="s">
        <v>92</v>
      </c>
      <c r="C54" s="17">
        <v>10788.104</v>
      </c>
      <c r="D54" s="61">
        <v>326.438589</v>
      </c>
      <c r="E54" s="92">
        <v>0</v>
      </c>
      <c r="F54" s="92">
        <v>0.047</v>
      </c>
      <c r="G54" s="92"/>
      <c r="H54" s="92"/>
      <c r="I54" s="61">
        <v>423.408</v>
      </c>
      <c r="J54" s="61"/>
      <c r="K54" s="61"/>
      <c r="L54" s="61"/>
      <c r="M54" s="61"/>
      <c r="N54" s="12">
        <f t="shared" si="12"/>
        <v>11537.997588999999</v>
      </c>
      <c r="O54" s="13">
        <v>-182.85593</v>
      </c>
      <c r="P54" s="15">
        <f>N54+O54</f>
        <v>11355.141658999999</v>
      </c>
      <c r="Q54" s="14"/>
      <c r="R54" s="110">
        <f t="shared" si="10"/>
        <v>11355.141658999999</v>
      </c>
      <c r="S54" s="15">
        <f t="shared" si="13"/>
        <v>0.9935767581189214</v>
      </c>
    </row>
    <row r="55" spans="1:19" ht="38.25" customHeight="1">
      <c r="A55" s="114"/>
      <c r="B55" s="99" t="s">
        <v>93</v>
      </c>
      <c r="C55" s="17">
        <v>264.189</v>
      </c>
      <c r="D55" s="61">
        <v>21.678669</v>
      </c>
      <c r="E55" s="61"/>
      <c r="F55" s="61">
        <v>0</v>
      </c>
      <c r="G55" s="61"/>
      <c r="H55" s="92"/>
      <c r="I55" s="61">
        <v>1.549</v>
      </c>
      <c r="J55" s="61">
        <v>0.131871</v>
      </c>
      <c r="K55" s="61"/>
      <c r="L55" s="61"/>
      <c r="M55" s="61"/>
      <c r="N55" s="12">
        <f t="shared" si="12"/>
        <v>287.54854</v>
      </c>
      <c r="O55" s="13">
        <v>-192.03459900000001</v>
      </c>
      <c r="P55" s="15">
        <f t="shared" si="9"/>
        <v>95.51394099999999</v>
      </c>
      <c r="Q55" s="82"/>
      <c r="R55" s="15">
        <f t="shared" si="10"/>
        <v>95.51394099999999</v>
      </c>
      <c r="S55" s="15">
        <f t="shared" si="13"/>
        <v>0.008357485507785326</v>
      </c>
    </row>
    <row r="56" spans="1:19" ht="15">
      <c r="A56" s="114"/>
      <c r="B56" s="121" t="s">
        <v>94</v>
      </c>
      <c r="C56" s="17">
        <v>23357.386</v>
      </c>
      <c r="D56" s="61">
        <v>1799.1850000000002</v>
      </c>
      <c r="E56" s="92">
        <v>46288.334142</v>
      </c>
      <c r="F56" s="92">
        <v>1585.720991</v>
      </c>
      <c r="G56" s="92">
        <v>2168.532071</v>
      </c>
      <c r="H56" s="92"/>
      <c r="I56" s="61">
        <v>55.44</v>
      </c>
      <c r="J56" s="61"/>
      <c r="K56" s="61"/>
      <c r="L56" s="61"/>
      <c r="M56" s="61"/>
      <c r="N56" s="12">
        <f t="shared" si="12"/>
        <v>75254.598204</v>
      </c>
      <c r="O56" s="14"/>
      <c r="P56" s="15">
        <f t="shared" si="9"/>
        <v>75254.598204</v>
      </c>
      <c r="Q56" s="14"/>
      <c r="R56" s="110">
        <f t="shared" si="10"/>
        <v>75254.598204</v>
      </c>
      <c r="S56" s="15">
        <f>R56/$R$11*100</f>
        <v>6.584789689330667</v>
      </c>
    </row>
    <row r="57" spans="1:19" ht="74.25" customHeight="1">
      <c r="A57" s="114"/>
      <c r="B57" s="99" t="s">
        <v>95</v>
      </c>
      <c r="C57" s="17">
        <v>11702.647</v>
      </c>
      <c r="D57" s="61">
        <v>3459.603573</v>
      </c>
      <c r="E57" s="92">
        <v>1.134</v>
      </c>
      <c r="F57" s="92">
        <v>260.765</v>
      </c>
      <c r="G57" s="92">
        <v>0.532</v>
      </c>
      <c r="H57" s="92"/>
      <c r="I57" s="61">
        <v>1191.041</v>
      </c>
      <c r="J57" s="61">
        <v>181.51198499999998</v>
      </c>
      <c r="K57" s="61"/>
      <c r="L57" s="61"/>
      <c r="M57" s="61"/>
      <c r="N57" s="12">
        <f t="shared" si="12"/>
        <v>16797.234558</v>
      </c>
      <c r="O57" s="86">
        <v>-3136.7168679999995</v>
      </c>
      <c r="P57" s="15">
        <f t="shared" si="9"/>
        <v>13660.51769</v>
      </c>
      <c r="Q57" s="14"/>
      <c r="R57" s="110">
        <f t="shared" si="10"/>
        <v>13660.51769</v>
      </c>
      <c r="S57" s="15">
        <f t="shared" si="13"/>
        <v>1.195297539057886</v>
      </c>
    </row>
    <row r="58" spans="1:19" ht="15">
      <c r="A58" s="114"/>
      <c r="B58" s="121" t="s">
        <v>96</v>
      </c>
      <c r="C58" s="17">
        <v>2410.636</v>
      </c>
      <c r="D58" s="61">
        <v>839.197</v>
      </c>
      <c r="E58" s="92">
        <v>1.336</v>
      </c>
      <c r="F58" s="92">
        <v>108.039</v>
      </c>
      <c r="G58" s="92">
        <v>0.691</v>
      </c>
      <c r="H58" s="92"/>
      <c r="I58" s="61">
        <v>516.115</v>
      </c>
      <c r="J58" s="61">
        <v>0</v>
      </c>
      <c r="K58" s="61"/>
      <c r="L58" s="61"/>
      <c r="M58" s="61">
        <v>2.304</v>
      </c>
      <c r="N58" s="12">
        <f t="shared" si="12"/>
        <v>3878.318</v>
      </c>
      <c r="O58" s="13">
        <v>-390</v>
      </c>
      <c r="P58" s="15">
        <f t="shared" si="9"/>
        <v>3488.318</v>
      </c>
      <c r="Q58" s="14"/>
      <c r="R58" s="110">
        <f t="shared" si="10"/>
        <v>3488.318</v>
      </c>
      <c r="S58" s="15">
        <f t="shared" si="13"/>
        <v>0.30522839730324497</v>
      </c>
    </row>
    <row r="59" spans="1:19" s="14" customFormat="1" ht="31.5" customHeight="1">
      <c r="A59" s="122"/>
      <c r="B59" s="123" t="s">
        <v>97</v>
      </c>
      <c r="C59" s="17">
        <v>337.295</v>
      </c>
      <c r="D59" s="61">
        <v>0</v>
      </c>
      <c r="E59" s="92">
        <v>0</v>
      </c>
      <c r="F59" s="92"/>
      <c r="G59" s="92"/>
      <c r="H59" s="92"/>
      <c r="I59" s="61">
        <v>41.3</v>
      </c>
      <c r="J59" s="15">
        <v>0</v>
      </c>
      <c r="K59" s="15"/>
      <c r="L59" s="61"/>
      <c r="M59" s="61"/>
      <c r="N59" s="12">
        <f t="shared" si="12"/>
        <v>378.595</v>
      </c>
      <c r="O59" s="13">
        <v>-42.41641</v>
      </c>
      <c r="P59" s="15">
        <f t="shared" si="9"/>
        <v>336.17859000000004</v>
      </c>
      <c r="R59" s="110">
        <f t="shared" si="10"/>
        <v>336.17859000000004</v>
      </c>
      <c r="S59" s="15">
        <f t="shared" si="13"/>
        <v>0.02941568177940334</v>
      </c>
    </row>
    <row r="60" spans="1:19" ht="19.5" customHeight="1">
      <c r="A60" s="114"/>
      <c r="B60" s="113" t="s">
        <v>98</v>
      </c>
      <c r="C60" s="15">
        <f>SUM(C61:C62)</f>
        <v>2439.905</v>
      </c>
      <c r="D60" s="15">
        <f>D61+D62</f>
        <v>6024.47294</v>
      </c>
      <c r="E60" s="93">
        <f aca="true" t="shared" si="15" ref="E60:L60">E61+E62</f>
        <v>2.321</v>
      </c>
      <c r="F60" s="93">
        <f t="shared" si="15"/>
        <v>0.813</v>
      </c>
      <c r="G60" s="93">
        <f t="shared" si="15"/>
        <v>0.978</v>
      </c>
      <c r="H60" s="93">
        <f t="shared" si="15"/>
        <v>0</v>
      </c>
      <c r="I60" s="15">
        <f>I61+I62</f>
        <v>372.94599999999997</v>
      </c>
      <c r="J60" s="15">
        <f t="shared" si="15"/>
        <v>0</v>
      </c>
      <c r="K60" s="61">
        <f t="shared" si="15"/>
        <v>0</v>
      </c>
      <c r="L60" s="15">
        <f t="shared" si="15"/>
        <v>2125.44423</v>
      </c>
      <c r="M60" s="15"/>
      <c r="N60" s="12">
        <f t="shared" si="12"/>
        <v>10966.88017</v>
      </c>
      <c r="O60" s="15">
        <f>O61+O62</f>
        <v>-4.211000000000002</v>
      </c>
      <c r="P60" s="15">
        <f t="shared" si="9"/>
        <v>10962.669170000001</v>
      </c>
      <c r="Q60" s="86">
        <f>Q61+Q62</f>
        <v>-36.313</v>
      </c>
      <c r="R60" s="110">
        <f>P60+Q60</f>
        <v>10926.356170000001</v>
      </c>
      <c r="S60" s="15">
        <f t="shared" si="13"/>
        <v>0.9560579574836704</v>
      </c>
    </row>
    <row r="61" spans="1:19" ht="19.5" customHeight="1">
      <c r="A61" s="114"/>
      <c r="B61" s="121" t="s">
        <v>99</v>
      </c>
      <c r="C61" s="61">
        <v>2403.592</v>
      </c>
      <c r="D61" s="17">
        <v>5970.17394</v>
      </c>
      <c r="E61" s="92">
        <v>2.321</v>
      </c>
      <c r="F61" s="92">
        <v>0.813</v>
      </c>
      <c r="G61" s="92">
        <v>0.978</v>
      </c>
      <c r="H61" s="92"/>
      <c r="I61" s="61">
        <v>372.546</v>
      </c>
      <c r="J61" s="61"/>
      <c r="K61" s="15">
        <v>0</v>
      </c>
      <c r="L61" s="17">
        <v>2125.44423</v>
      </c>
      <c r="M61" s="17"/>
      <c r="N61" s="12">
        <f t="shared" si="12"/>
        <v>10875.868169999998</v>
      </c>
      <c r="O61" s="15">
        <v>-4.211000000000002</v>
      </c>
      <c r="P61" s="15">
        <f t="shared" si="9"/>
        <v>10871.657169999999</v>
      </c>
      <c r="Q61" s="14"/>
      <c r="R61" s="110">
        <f t="shared" si="10"/>
        <v>10871.657169999999</v>
      </c>
      <c r="S61" s="15">
        <f>R61/$R$11*100</f>
        <v>0.9512717860095986</v>
      </c>
    </row>
    <row r="62" spans="1:19" ht="19.5" customHeight="1">
      <c r="A62" s="114"/>
      <c r="B62" s="121" t="s">
        <v>100</v>
      </c>
      <c r="C62" s="17">
        <v>36.313</v>
      </c>
      <c r="D62" s="17">
        <v>54.299</v>
      </c>
      <c r="E62" s="120"/>
      <c r="F62" s="120">
        <v>0</v>
      </c>
      <c r="G62" s="120"/>
      <c r="H62" s="120"/>
      <c r="I62" s="61">
        <v>0.4</v>
      </c>
      <c r="J62" s="15"/>
      <c r="K62" s="15"/>
      <c r="L62" s="17"/>
      <c r="M62" s="17"/>
      <c r="N62" s="12">
        <f t="shared" si="12"/>
        <v>91.012</v>
      </c>
      <c r="O62" s="86"/>
      <c r="P62" s="15">
        <f t="shared" si="9"/>
        <v>91.012</v>
      </c>
      <c r="Q62" s="14">
        <v>-36.313</v>
      </c>
      <c r="R62" s="110">
        <f t="shared" si="10"/>
        <v>54.699</v>
      </c>
      <c r="S62" s="15">
        <f t="shared" si="13"/>
        <v>0.0047861714740715135</v>
      </c>
    </row>
    <row r="63" spans="1:19" ht="23.25" customHeight="1">
      <c r="A63" s="114"/>
      <c r="B63" s="113" t="s">
        <v>80</v>
      </c>
      <c r="C63" s="110">
        <f>C64+C65</f>
        <v>816.162</v>
      </c>
      <c r="D63" s="110">
        <f>D64+D65</f>
        <v>844.0250000000001</v>
      </c>
      <c r="E63" s="110">
        <f>E64+E65</f>
        <v>0</v>
      </c>
      <c r="F63" s="110">
        <f>F64+F65</f>
        <v>0</v>
      </c>
      <c r="G63" s="110">
        <f>G64+G65</f>
        <v>0</v>
      </c>
      <c r="H63" s="120"/>
      <c r="I63" s="110">
        <f>I64+I65</f>
        <v>2.614</v>
      </c>
      <c r="J63" s="15"/>
      <c r="K63" s="15">
        <f>K64+K65</f>
        <v>0</v>
      </c>
      <c r="L63" s="110">
        <f>L64+L65</f>
        <v>44.61581</v>
      </c>
      <c r="M63" s="110">
        <f>M64+M65</f>
        <v>95.048</v>
      </c>
      <c r="N63" s="12">
        <f t="shared" si="12"/>
        <v>1802.4648100000002</v>
      </c>
      <c r="O63" s="110">
        <f>O64+O65</f>
        <v>-44.61581</v>
      </c>
      <c r="P63" s="15">
        <f t="shared" si="9"/>
        <v>1757.8490000000002</v>
      </c>
      <c r="Q63" s="110">
        <f>Q64+Q65</f>
        <v>-1757.8490000000002</v>
      </c>
      <c r="R63" s="110">
        <f t="shared" si="10"/>
        <v>0</v>
      </c>
      <c r="S63" s="15">
        <f t="shared" si="13"/>
        <v>0</v>
      </c>
    </row>
    <row r="64" spans="1:19" ht="15">
      <c r="A64" s="114"/>
      <c r="B64" s="124" t="s">
        <v>101</v>
      </c>
      <c r="C64" s="17">
        <v>0</v>
      </c>
      <c r="D64" s="17">
        <v>0</v>
      </c>
      <c r="E64" s="120">
        <v>0</v>
      </c>
      <c r="F64" s="120">
        <v>0</v>
      </c>
      <c r="G64" s="120"/>
      <c r="H64" s="120">
        <v>0</v>
      </c>
      <c r="I64" s="17"/>
      <c r="J64" s="15"/>
      <c r="K64" s="15"/>
      <c r="L64" s="17"/>
      <c r="M64" s="17">
        <v>95.048</v>
      </c>
      <c r="N64" s="12">
        <f t="shared" si="12"/>
        <v>95.048</v>
      </c>
      <c r="O64" s="14"/>
      <c r="P64" s="15">
        <f t="shared" si="9"/>
        <v>95.048</v>
      </c>
      <c r="Q64" s="14">
        <f>-P64</f>
        <v>-95.048</v>
      </c>
      <c r="R64" s="110"/>
      <c r="S64" s="15">
        <f t="shared" si="13"/>
        <v>0</v>
      </c>
    </row>
    <row r="65" spans="1:19" ht="19.5" customHeight="1">
      <c r="A65" s="114"/>
      <c r="B65" s="124" t="s">
        <v>102</v>
      </c>
      <c r="C65" s="17">
        <v>816.162</v>
      </c>
      <c r="D65" s="17">
        <v>844.0250000000001</v>
      </c>
      <c r="E65" s="120">
        <v>0</v>
      </c>
      <c r="F65" s="120">
        <v>0</v>
      </c>
      <c r="G65" s="120"/>
      <c r="H65" s="120">
        <v>0</v>
      </c>
      <c r="I65" s="17">
        <v>2.614</v>
      </c>
      <c r="J65" s="15"/>
      <c r="K65" s="15"/>
      <c r="L65" s="17">
        <v>44.61581</v>
      </c>
      <c r="M65" s="17"/>
      <c r="N65" s="12">
        <f t="shared" si="12"/>
        <v>1707.4168100000002</v>
      </c>
      <c r="O65" s="13">
        <v>-44.61581</v>
      </c>
      <c r="P65" s="15">
        <f t="shared" si="9"/>
        <v>1662.8010000000002</v>
      </c>
      <c r="Q65" s="14">
        <f>-P65</f>
        <v>-1662.8010000000002</v>
      </c>
      <c r="R65" s="110">
        <f t="shared" si="10"/>
        <v>0</v>
      </c>
      <c r="S65" s="15">
        <f t="shared" si="13"/>
        <v>0</v>
      </c>
    </row>
    <row r="66" spans="1:19" ht="34.5" customHeight="1">
      <c r="A66" s="114"/>
      <c r="B66" s="125" t="s">
        <v>103</v>
      </c>
      <c r="C66" s="17">
        <v>-471.046</v>
      </c>
      <c r="D66" s="17">
        <v>-346.55999999999995</v>
      </c>
      <c r="E66" s="120">
        <v>-11.294</v>
      </c>
      <c r="F66" s="120">
        <v>-18.108</v>
      </c>
      <c r="G66" s="120">
        <v>-25.914</v>
      </c>
      <c r="H66" s="120"/>
      <c r="I66" s="120">
        <v>-64.694</v>
      </c>
      <c r="J66" s="120">
        <v>-0.024647</v>
      </c>
      <c r="K66" s="17"/>
      <c r="L66" s="17"/>
      <c r="M66" s="17"/>
      <c r="N66" s="12">
        <f t="shared" si="12"/>
        <v>-937.6406469999998</v>
      </c>
      <c r="O66" s="14"/>
      <c r="P66" s="15">
        <f t="shared" si="9"/>
        <v>-937.6406469999998</v>
      </c>
      <c r="Q66" s="14"/>
      <c r="R66" s="110">
        <f t="shared" si="10"/>
        <v>-937.6406469999998</v>
      </c>
      <c r="S66" s="15">
        <f t="shared" si="13"/>
        <v>-0.08204371044445706</v>
      </c>
    </row>
    <row r="67" spans="2:19" ht="12" customHeight="1">
      <c r="B67" s="125"/>
      <c r="C67" s="17"/>
      <c r="D67" s="17"/>
      <c r="E67" s="120"/>
      <c r="F67" s="120"/>
      <c r="G67" s="120"/>
      <c r="H67" s="120"/>
      <c r="I67" s="9"/>
      <c r="J67" s="15"/>
      <c r="K67" s="17"/>
      <c r="L67" s="17"/>
      <c r="M67" s="17"/>
      <c r="N67" s="12">
        <f t="shared" si="12"/>
        <v>0</v>
      </c>
      <c r="O67" s="14"/>
      <c r="P67" s="15"/>
      <c r="Q67" s="14"/>
      <c r="R67" s="110"/>
      <c r="S67" s="15"/>
    </row>
    <row r="68" spans="2:19" ht="34.5" customHeight="1" thickBot="1">
      <c r="B68" s="126" t="s">
        <v>104</v>
      </c>
      <c r="C68" s="127">
        <f>C20-C46</f>
        <v>-42703.09603699998</v>
      </c>
      <c r="D68" s="127">
        <f>D20-D46</f>
        <v>6680.101336000007</v>
      </c>
      <c r="E68" s="128">
        <f>E20-E46</f>
        <v>-32.69321700000728</v>
      </c>
      <c r="F68" s="128">
        <f>F20-F46</f>
        <v>920.1900000000005</v>
      </c>
      <c r="G68" s="128">
        <f>G20-G46</f>
        <v>-977.572999999993</v>
      </c>
      <c r="H68" s="128">
        <f>H20-H46</f>
        <v>0</v>
      </c>
      <c r="I68" s="127">
        <f>I20-I46</f>
        <v>2255.9800000000014</v>
      </c>
      <c r="J68" s="127">
        <f>J20-J46</f>
        <v>19.836016</v>
      </c>
      <c r="K68" s="127">
        <f>K20-K46</f>
        <v>53.18389540999999</v>
      </c>
      <c r="L68" s="127">
        <f>L20-L46</f>
        <v>50.49699000000055</v>
      </c>
      <c r="M68" s="127">
        <f>M20-M46</f>
        <v>21.027000000000015</v>
      </c>
      <c r="N68" s="129">
        <f t="shared" si="12"/>
        <v>-33712.54701658996</v>
      </c>
      <c r="O68" s="127">
        <f>O20-O46</f>
        <v>0</v>
      </c>
      <c r="P68" s="127">
        <f>P20-P46</f>
        <v>-33712.5470165899</v>
      </c>
      <c r="Q68" s="127">
        <f>Q20-Q46</f>
        <v>-96.9109999999996</v>
      </c>
      <c r="R68" s="127">
        <f>R20-R46</f>
        <v>-33809.458016589895</v>
      </c>
      <c r="S68" s="130">
        <f>R68/$R$11*100</f>
        <v>-2.958333123326222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2021-07-22T13:30:28Z</cp:lastPrinted>
  <dcterms:created xsi:type="dcterms:W3CDTF">2021-07-22T13:05:52Z</dcterms:created>
  <dcterms:modified xsi:type="dcterms:W3CDTF">2021-07-22T13:30:33Z</dcterms:modified>
  <cp:category/>
  <cp:version/>
  <cp:contentType/>
  <cp:contentStatus/>
</cp:coreProperties>
</file>