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septembrie 202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'septembrie 2021 '!$A$1:$S$68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'septembrie 2021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<sst xmlns="http://schemas.openxmlformats.org/spreadsheetml/2006/main" count="113" uniqueCount="105">
  <si>
    <t>Anexa nr.1</t>
  </si>
  <si>
    <t xml:space="preserve">BUGETUL GENERAL CONSOLIDAT </t>
  </si>
  <si>
    <t>Realizări 01.01 - 30.09.2021</t>
  </si>
  <si>
    <t>PIB 2021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</si>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</sst>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"/>
    <numFmt numFmtId="169" formatCode="#,##0.00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27" fillId="33" borderId="0" xfId="0" applyNumberFormat="1" applyFont="1" applyFill="1" applyAlignment="1" applyProtection="1">
      <alignment horizontal="center"/>
      <protection locked="0"/>
    </xf>
    <xf numFmtId="164" fontId="22" fillId="33" borderId="0" xfId="56" applyNumberFormat="1" applyFont="1" applyFill="1" applyAlignment="1">
      <alignment/>
      <protection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>
      <alignment horizontal="center" vertical="center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3" fontId="19" fillId="33" borderId="0" xfId="0" applyNumberFormat="1" applyFont="1" applyFill="1" applyBorder="1" applyAlignment="1" applyProtection="1">
      <alignment horizontal="right" vertical="center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4" fontId="28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0" fontId="18" fillId="33" borderId="0" xfId="0" applyFont="1" applyFill="1" applyBorder="1" applyAlignment="1">
      <alignment horizontal="center" vertical="top" wrapText="1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right" wrapText="1"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9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horizontal="center" vertical="center"/>
      <protection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9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0%20septembrie%20%202021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embrie in luna"/>
      <sheetName val="septembrie 2021 "/>
      <sheetName val="UAT septembrie 2021"/>
      <sheetName val="consolidari septembrie"/>
      <sheetName val="august 2021  (valori)"/>
      <sheetName val="UAT august 2021 (valori)"/>
      <sheetName val="iulie 2021  (valori)"/>
      <sheetName val="UAT iulie 2021 (valori)"/>
      <sheetName val="Sinteza - An 2"/>
      <sheetName val="Sinteza - An 2 (engleza)"/>
      <sheetName val="2021 Engl"/>
      <sheetName val="2020 - 2021"/>
      <sheetName val="Progr.15.09.2021.(Liliana)"/>
      <sheetName val="Sinteza-anexa program 9 luni "/>
      <sheetName val="program 9 luni .%.exec "/>
      <sheetName val="Sinteza - Anexa program anual"/>
      <sheetName val="program %.exec"/>
      <sheetName val="dob_trez"/>
      <sheetName val="SPECIAL_CNAIR"/>
      <sheetName val="CNAIR_ex"/>
      <sheetName val="septembrie 2020 "/>
      <sheetName val="sept 2020 leg"/>
      <sheetName val="Sinteza-Anexa program 6 luni"/>
      <sheetName val="progr 6 luni % execuție  "/>
      <sheetName val="Sinteza - program 3 luni "/>
      <sheetName val="program trim I _%.exec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S68"/>
  <sheetViews>
    <sheetView showZeros="0" tabSelected="1" view="pageBreakPreview" zoomScale="75" zoomScaleNormal="81" zoomScaleSheetLayoutView="75" zoomScalePageLayoutView="0" workbookViewId="0" topLeftCell="A1">
      <pane xSplit="2" ySplit="16" topLeftCell="I63" activePane="bottomRight" state="frozen"/>
      <selection pane="topLeft" activeCell="P78" sqref="P78"/>
      <selection pane="topRight" activeCell="P78" sqref="P78"/>
      <selection pane="bottomLeft" activeCell="P78" sqref="P78"/>
      <selection pane="bottomRight" activeCell="V9" sqref="V9"/>
    </sheetView>
  </sheetViews>
  <sheetFormatPr defaultColWidth="9.140625" defaultRowHeight="19.5" customHeight="1" outlineLevelRow="1"/>
  <cols>
    <col min="1" max="1" width="3.8515625" style="17" customWidth="1"/>
    <col min="2" max="2" width="52.140625" style="23" customWidth="1"/>
    <col min="3" max="3" width="21.140625" style="23" customWidth="1"/>
    <col min="4" max="4" width="13.7109375" style="23" customWidth="1"/>
    <col min="5" max="5" width="16.00390625" style="132" customWidth="1"/>
    <col min="6" max="6" width="12.7109375" style="132" customWidth="1"/>
    <col min="7" max="7" width="15.7109375" style="132" customWidth="1"/>
    <col min="8" max="8" width="11.140625" style="132" customWidth="1"/>
    <col min="9" max="9" width="15.8515625" style="23" customWidth="1"/>
    <col min="10" max="10" width="13.28125" style="23" customWidth="1"/>
    <col min="11" max="11" width="12.8515625" style="23" customWidth="1"/>
    <col min="12" max="12" width="14.28125" style="23" customWidth="1"/>
    <col min="13" max="13" width="16.28125" style="23" customWidth="1"/>
    <col min="14" max="14" width="14.00390625" style="24" customWidth="1"/>
    <col min="15" max="15" width="11.7109375" style="23" customWidth="1"/>
    <col min="16" max="16" width="12.7109375" style="24" customWidth="1"/>
    <col min="17" max="17" width="11.57421875" style="23" customWidth="1"/>
    <col min="18" max="18" width="15.7109375" style="25" customWidth="1"/>
    <col min="19" max="19" width="9.57421875" style="51" customWidth="1"/>
    <col min="20" max="16384" width="8.8515625" style="17" customWidth="1"/>
  </cols>
  <sheetData>
    <row r="1" spans="2:19" ht="23.25" customHeight="1">
      <c r="B1" s="19"/>
      <c r="C1" s="17"/>
      <c r="D1" s="17"/>
      <c r="E1" s="20"/>
      <c r="F1" s="20"/>
      <c r="G1" s="20"/>
      <c r="H1" s="21"/>
      <c r="I1" s="22"/>
      <c r="S1" s="26" t="s">
        <v>0</v>
      </c>
    </row>
    <row r="2" spans="2:19" ht="15" customHeight="1">
      <c r="B2" s="27"/>
      <c r="C2" s="28"/>
      <c r="D2" s="29"/>
      <c r="E2" s="30"/>
      <c r="F2" s="30"/>
      <c r="G2" s="30"/>
      <c r="H2" s="30"/>
      <c r="I2" s="28"/>
      <c r="J2" s="31"/>
      <c r="K2" s="29"/>
      <c r="L2" s="17"/>
      <c r="M2" s="17"/>
      <c r="N2" s="32"/>
      <c r="O2" s="4"/>
      <c r="P2" s="4"/>
      <c r="Q2" s="4"/>
      <c r="R2" s="4"/>
      <c r="S2" s="4"/>
    </row>
    <row r="3" spans="2:19" ht="22.5" customHeight="1" outlineLevel="1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2:19" ht="15" outlineLevel="1">
      <c r="B4" s="34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2:19" ht="15" outlineLevel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2:19" ht="15" outlineLevel="1">
      <c r="B6" s="35"/>
      <c r="C6" s="36"/>
      <c r="D6" s="36"/>
      <c r="E6" s="36"/>
      <c r="F6" s="35"/>
      <c r="G6" s="35"/>
      <c r="H6" s="35"/>
      <c r="I6" s="37"/>
      <c r="J6" s="38"/>
      <c r="K6" s="38"/>
      <c r="L6" s="39"/>
      <c r="M6" s="39"/>
      <c r="N6" s="5"/>
      <c r="O6" s="35"/>
      <c r="P6" s="35"/>
      <c r="Q6" s="35"/>
      <c r="R6" s="35"/>
      <c r="S6" s="35"/>
    </row>
    <row r="7" spans="2:19" ht="15" outlineLevel="1">
      <c r="B7" s="40"/>
      <c r="C7" s="36"/>
      <c r="D7" s="36"/>
      <c r="E7" s="36"/>
      <c r="F7" s="36"/>
      <c r="G7" s="36"/>
      <c r="H7" s="41"/>
      <c r="I7" s="1"/>
      <c r="J7" s="42"/>
      <c r="K7" s="42"/>
      <c r="L7" s="41"/>
      <c r="M7" s="41"/>
      <c r="N7" s="41"/>
      <c r="P7" s="41"/>
      <c r="Q7" s="41"/>
      <c r="R7" s="35"/>
      <c r="S7" s="41"/>
    </row>
    <row r="8" spans="2:19" ht="0" customHeight="1" hidden="1" outlineLevel="1">
      <c r="B8" s="7"/>
      <c r="C8" s="36"/>
      <c r="D8" s="36"/>
      <c r="E8" s="36"/>
      <c r="F8" s="41"/>
      <c r="G8" s="36"/>
      <c r="H8" s="41"/>
      <c r="I8" s="42"/>
      <c r="J8" s="43"/>
      <c r="K8" s="44"/>
      <c r="L8" s="41"/>
      <c r="M8" s="41"/>
      <c r="N8" s="41"/>
      <c r="O8" s="41"/>
      <c r="P8" s="41"/>
      <c r="Q8" s="41"/>
      <c r="R8" s="35"/>
      <c r="S8" s="41"/>
    </row>
    <row r="9" spans="2:19" ht="15" outlineLevel="1">
      <c r="B9" s="7"/>
      <c r="C9" s="36"/>
      <c r="D9" s="36"/>
      <c r="E9" s="36"/>
      <c r="F9" s="36"/>
      <c r="G9" s="36"/>
      <c r="H9" s="41"/>
      <c r="I9" s="45"/>
      <c r="J9" s="46"/>
      <c r="K9" s="36"/>
      <c r="L9" s="47"/>
      <c r="M9" s="47"/>
      <c r="N9" s="41"/>
      <c r="O9" s="41"/>
      <c r="P9" s="41"/>
      <c r="Q9" s="41"/>
      <c r="R9" s="41"/>
      <c r="S9" s="41"/>
    </row>
    <row r="10" spans="2:14" ht="24" customHeight="1" outlineLevel="1">
      <c r="B10" s="49"/>
      <c r="C10" s="5"/>
      <c r="D10" s="5"/>
      <c r="E10" s="5"/>
      <c r="F10" s="5"/>
      <c r="G10" s="5"/>
      <c r="H10" s="5"/>
      <c r="I10" s="5"/>
      <c r="J10" s="38"/>
      <c r="K10" s="50"/>
      <c r="L10" s="38"/>
      <c r="M10" s="38"/>
      <c r="N10" s="39"/>
    </row>
    <row r="11" spans="2:19" ht="18.75" customHeight="1" outlineLevel="1">
      <c r="B11" s="2"/>
      <c r="C11" s="5"/>
      <c r="D11" s="5"/>
      <c r="E11" s="5"/>
      <c r="F11" s="5"/>
      <c r="G11" s="5"/>
      <c r="H11" s="5"/>
      <c r="I11" s="5"/>
      <c r="J11" s="52"/>
      <c r="K11" s="39"/>
      <c r="L11" s="52"/>
      <c r="M11" s="52"/>
      <c r="N11" s="52"/>
      <c r="O11" s="53"/>
      <c r="P11" s="53"/>
      <c r="Q11" s="24" t="s">
        <v>3</v>
      </c>
      <c r="R11" s="3">
        <v>1174879</v>
      </c>
      <c r="S11" s="54"/>
    </row>
    <row r="12" spans="2:19" ht="17.25" outlineLevel="1">
      <c r="B12" s="2"/>
      <c r="C12" s="39"/>
      <c r="D12" s="39"/>
      <c r="E12" s="39"/>
      <c r="F12" s="39"/>
      <c r="G12" s="55"/>
      <c r="H12" s="56"/>
      <c r="I12" s="57"/>
      <c r="J12" s="17"/>
      <c r="K12" s="48"/>
      <c r="L12" s="48"/>
      <c r="M12" s="48"/>
      <c r="N12" s="31"/>
      <c r="O12" s="58"/>
      <c r="P12" s="59"/>
      <c r="Q12" s="58"/>
      <c r="R12" s="60"/>
      <c r="S12" s="61" t="s">
        <v>4</v>
      </c>
    </row>
    <row r="13" spans="2:19" ht="15">
      <c r="B13" s="63"/>
      <c r="C13" s="64" t="s">
        <v>5</v>
      </c>
      <c r="D13" s="64" t="s">
        <v>5</v>
      </c>
      <c r="E13" s="65" t="s">
        <v>5</v>
      </c>
      <c r="F13" s="65" t="s">
        <v>5</v>
      </c>
      <c r="G13" s="65" t="s">
        <v>6</v>
      </c>
      <c r="H13" s="65" t="s">
        <v>7</v>
      </c>
      <c r="I13" s="64" t="s">
        <v>5</v>
      </c>
      <c r="J13" s="64" t="s">
        <v>8</v>
      </c>
      <c r="K13" s="64" t="s">
        <v>9</v>
      </c>
      <c r="L13" s="64" t="s">
        <v>9</v>
      </c>
      <c r="M13" s="64" t="s">
        <v>10</v>
      </c>
      <c r="N13" s="66" t="s">
        <v>11</v>
      </c>
      <c r="O13" s="64" t="s">
        <v>12</v>
      </c>
      <c r="P13" s="67" t="s">
        <v>11</v>
      </c>
      <c r="Q13" s="64" t="s">
        <v>13</v>
      </c>
      <c r="R13" s="68" t="s">
        <v>14</v>
      </c>
      <c r="S13" s="68"/>
    </row>
    <row r="14" spans="2:19" ht="19.5" customHeight="1">
      <c r="B14" s="69"/>
      <c r="C14" s="70" t="s">
        <v>15</v>
      </c>
      <c r="D14" s="70" t="s">
        <v>16</v>
      </c>
      <c r="E14" s="71" t="s">
        <v>17</v>
      </c>
      <c r="F14" s="71" t="s">
        <v>18</v>
      </c>
      <c r="G14" s="71" t="s">
        <v>19</v>
      </c>
      <c r="H14" s="71" t="s">
        <v>20</v>
      </c>
      <c r="I14" s="70" t="s">
        <v>21</v>
      </c>
      <c r="J14" s="70" t="s">
        <v>20</v>
      </c>
      <c r="K14" s="70" t="s">
        <v>22</v>
      </c>
      <c r="L14" s="70" t="s">
        <v>23</v>
      </c>
      <c r="M14" s="72"/>
      <c r="N14" s="73"/>
      <c r="O14" s="70" t="s">
        <v>24</v>
      </c>
      <c r="P14" s="74" t="s">
        <v>25</v>
      </c>
      <c r="Q14" s="75" t="s">
        <v>26</v>
      </c>
      <c r="R14" s="76"/>
      <c r="S14" s="76"/>
    </row>
    <row r="15" spans="2:19" ht="15.75" customHeight="1">
      <c r="B15" s="77"/>
      <c r="C15" s="70" t="s">
        <v>27</v>
      </c>
      <c r="D15" s="70" t="s">
        <v>28</v>
      </c>
      <c r="E15" s="71" t="s">
        <v>29</v>
      </c>
      <c r="F15" s="71" t="s">
        <v>30</v>
      </c>
      <c r="G15" s="71" t="s">
        <v>31</v>
      </c>
      <c r="H15" s="71" t="s">
        <v>32</v>
      </c>
      <c r="I15" s="70" t="s">
        <v>33</v>
      </c>
      <c r="J15" s="70" t="s">
        <v>34</v>
      </c>
      <c r="K15" s="70" t="s">
        <v>35</v>
      </c>
      <c r="L15" s="70" t="s">
        <v>36</v>
      </c>
      <c r="M15" s="36"/>
      <c r="N15" s="73"/>
      <c r="O15" s="70" t="s">
        <v>37</v>
      </c>
      <c r="P15" s="74" t="s">
        <v>38</v>
      </c>
      <c r="Q15" s="75" t="s">
        <v>39</v>
      </c>
      <c r="R15" s="76"/>
      <c r="S15" s="76"/>
    </row>
    <row r="16" spans="2:19" ht="17.25">
      <c r="B16" s="78"/>
      <c r="C16" s="79"/>
      <c r="D16" s="70" t="s">
        <v>40</v>
      </c>
      <c r="E16" s="71" t="s">
        <v>41</v>
      </c>
      <c r="F16" s="71" t="s">
        <v>42</v>
      </c>
      <c r="G16" s="71" t="s">
        <v>43</v>
      </c>
      <c r="H16" s="71"/>
      <c r="I16" s="70" t="s">
        <v>44</v>
      </c>
      <c r="J16" s="70" t="s">
        <v>45</v>
      </c>
      <c r="K16" s="70"/>
      <c r="L16" s="70" t="s">
        <v>46</v>
      </c>
      <c r="M16" s="36"/>
      <c r="N16" s="73"/>
      <c r="O16" s="70" t="s">
        <v>47</v>
      </c>
      <c r="P16" s="73" t="s">
        <v>48</v>
      </c>
      <c r="Q16" s="75" t="s">
        <v>49</v>
      </c>
      <c r="R16" s="76"/>
      <c r="S16" s="76"/>
    </row>
    <row r="17" spans="2:19" ht="15.75" customHeight="1">
      <c r="B17" s="58"/>
      <c r="C17" s="17"/>
      <c r="D17" s="70" t="s">
        <v>50</v>
      </c>
      <c r="E17" s="71"/>
      <c r="F17" s="71"/>
      <c r="G17" s="71" t="s">
        <v>51</v>
      </c>
      <c r="H17" s="71"/>
      <c r="I17" s="70" t="s">
        <v>52</v>
      </c>
      <c r="J17" s="70"/>
      <c r="K17" s="70"/>
      <c r="L17" s="70" t="s">
        <v>53</v>
      </c>
      <c r="M17" s="70"/>
      <c r="N17" s="73"/>
      <c r="O17" s="70"/>
      <c r="P17" s="73"/>
      <c r="Q17" s="75"/>
      <c r="R17" s="4" t="s">
        <v>54</v>
      </c>
      <c r="S17" s="4" t="s">
        <v>55</v>
      </c>
    </row>
    <row r="18" spans="2:19" ht="51" customHeight="1">
      <c r="B18" s="80"/>
      <c r="C18" s="17"/>
      <c r="D18" s="81"/>
      <c r="E18" s="81"/>
      <c r="F18" s="81"/>
      <c r="G18" s="71" t="s">
        <v>56</v>
      </c>
      <c r="H18" s="71"/>
      <c r="I18" s="82" t="s">
        <v>57</v>
      </c>
      <c r="J18" s="70"/>
      <c r="K18" s="70"/>
      <c r="L18" s="82" t="s">
        <v>58</v>
      </c>
      <c r="M18" s="82"/>
      <c r="N18" s="73"/>
      <c r="O18" s="70"/>
      <c r="P18" s="73"/>
      <c r="Q18" s="75"/>
      <c r="R18" s="4"/>
      <c r="S18" s="4"/>
    </row>
    <row r="19" spans="2:19" ht="18" customHeight="1" thickBot="1">
      <c r="B19" s="133"/>
      <c r="C19" s="85"/>
      <c r="D19" s="134"/>
      <c r="E19" s="134"/>
      <c r="F19" s="134"/>
      <c r="G19" s="135"/>
      <c r="H19" s="135"/>
      <c r="I19" s="136"/>
      <c r="J19" s="137"/>
      <c r="K19" s="137"/>
      <c r="L19" s="136"/>
      <c r="M19" s="136"/>
      <c r="N19" s="138"/>
      <c r="O19" s="137"/>
      <c r="P19" s="138"/>
      <c r="Q19" s="139"/>
      <c r="R19" s="140"/>
      <c r="S19" s="141"/>
    </row>
    <row r="20" spans="2:19" s="89" customFormat="1" ht="30.75" customHeight="1" thickTop="1">
      <c r="B20" s="8" t="s">
        <v>59</v>
      </c>
      <c r="C20" s="9">
        <f aca="true" t="shared" si="0" ref="C20:M20">C21+C37+C38+C39+C40+C41+C42+C43+C44</f>
        <v>122979.313013</v>
      </c>
      <c r="D20" s="9">
        <f t="shared" si="0"/>
        <v>72692.438014</v>
      </c>
      <c r="E20" s="9">
        <f>E21+E37+E38+E39+E40+E41+E42+E43+E44</f>
        <v>69369.422566</v>
      </c>
      <c r="F20" s="9">
        <f>F21+F37+F38+F39+F40+F41+F42+F43+F44</f>
        <v>4426.605818</v>
      </c>
      <c r="G20" s="9">
        <f t="shared" si="0"/>
        <v>35144.151038</v>
      </c>
      <c r="H20" s="9">
        <f>H21+H37+H38+H39+H40+H41+H42+H43+H44</f>
        <v>0</v>
      </c>
      <c r="I20" s="9">
        <f>I21+I37+I38+I39+I40+I41+I42+I43+I44</f>
        <v>26927.713</v>
      </c>
      <c r="J20" s="9">
        <f t="shared" si="0"/>
        <v>300.82570699999997</v>
      </c>
      <c r="K20" s="9">
        <f t="shared" si="0"/>
        <v>154.48000562</v>
      </c>
      <c r="L20" s="10">
        <f t="shared" si="0"/>
        <v>5032.55225</v>
      </c>
      <c r="M20" s="10">
        <f t="shared" si="0"/>
        <v>1202.132</v>
      </c>
      <c r="N20" s="86">
        <f>SUM(C20:M20)</f>
        <v>338229.63341162</v>
      </c>
      <c r="O20" s="87">
        <f>O21+O37+O38+O41+O39</f>
        <v>-64956.46012041</v>
      </c>
      <c r="P20" s="86">
        <f aca="true" t="shared" si="1" ref="P20:P42">N20+O20</f>
        <v>273273.17329120997</v>
      </c>
      <c r="Q20" s="87">
        <f>Q21+Q37+Q38+Q41+Q43</f>
        <v>-2914.006</v>
      </c>
      <c r="R20" s="88">
        <f>P20+Q20</f>
        <v>270359.16729121</v>
      </c>
      <c r="S20" s="86">
        <f>R20/$R$11*100</f>
        <v>23.011660544720776</v>
      </c>
    </row>
    <row r="21" spans="2:19" s="91" customFormat="1" ht="18.75" customHeight="1">
      <c r="B21" s="11" t="s">
        <v>60</v>
      </c>
      <c r="C21" s="9">
        <f>C22+C35+C36</f>
        <v>108305.795013</v>
      </c>
      <c r="D21" s="9">
        <f>D22+D35+D36</f>
        <v>55186.09</v>
      </c>
      <c r="E21" s="10">
        <f>E22+E35+E36</f>
        <v>58041.448566</v>
      </c>
      <c r="F21" s="10">
        <f>F22+F35+F36</f>
        <v>2059.442818</v>
      </c>
      <c r="G21" s="10">
        <f>G22+G35+G36</f>
        <v>29407.825038000003</v>
      </c>
      <c r="H21" s="10"/>
      <c r="I21" s="9">
        <f>I22+I35+I36</f>
        <v>9686.248</v>
      </c>
      <c r="J21" s="9"/>
      <c r="K21" s="12">
        <f>K22+K35+K36</f>
        <v>154.48000562</v>
      </c>
      <c r="L21" s="12">
        <f>L22+L35+L36</f>
        <v>1209.9577699999998</v>
      </c>
      <c r="M21" s="12">
        <f>M22+M35+M36</f>
        <v>145.361</v>
      </c>
      <c r="N21" s="86">
        <f aca="true" t="shared" si="2" ref="N21:N44">SUM(C21:M21)</f>
        <v>264196.64821062</v>
      </c>
      <c r="O21" s="9">
        <f>O22+O35+O36</f>
        <v>-13742.60255041</v>
      </c>
      <c r="P21" s="12">
        <f t="shared" si="1"/>
        <v>250454.04566021</v>
      </c>
      <c r="Q21" s="9">
        <f>Q22+Q35+Q36</f>
        <v>0</v>
      </c>
      <c r="R21" s="90">
        <f aca="true" t="shared" si="3" ref="R21:R42">P21+Q21</f>
        <v>250454.04566021</v>
      </c>
      <c r="S21" s="12">
        <f aca="true" t="shared" si="4" ref="S21:S43">R21/$R$11*100</f>
        <v>21.31743317058267</v>
      </c>
    </row>
    <row r="22" spans="2:19" ht="28.5" customHeight="1">
      <c r="B22" s="92" t="s">
        <v>61</v>
      </c>
      <c r="C22" s="16">
        <f>C23+C27+C28+C33+C34</f>
        <v>90231.287808</v>
      </c>
      <c r="D22" s="16">
        <f>D23+D27+D28+D33+D34</f>
        <v>41451.884999999995</v>
      </c>
      <c r="E22" s="93">
        <f aca="true" t="shared" si="5" ref="E22:L22">E23+E27+E28+E33+E34</f>
        <v>0</v>
      </c>
      <c r="F22" s="93">
        <f t="shared" si="5"/>
        <v>0</v>
      </c>
      <c r="G22" s="94">
        <f t="shared" si="5"/>
        <v>2625.402</v>
      </c>
      <c r="H22" s="93">
        <f t="shared" si="5"/>
        <v>0</v>
      </c>
      <c r="I22" s="16">
        <f>I23+I27+I28+I33+I34</f>
        <v>712.427</v>
      </c>
      <c r="J22" s="62">
        <f t="shared" si="5"/>
        <v>0</v>
      </c>
      <c r="K22" s="62">
        <f t="shared" si="5"/>
        <v>0</v>
      </c>
      <c r="L22" s="62">
        <f t="shared" si="5"/>
        <v>0</v>
      </c>
      <c r="M22" s="62"/>
      <c r="N22" s="86">
        <f t="shared" si="2"/>
        <v>135021.001808</v>
      </c>
      <c r="O22" s="62">
        <f>O23+O27+O28+O33+O34</f>
        <v>0</v>
      </c>
      <c r="P22" s="16">
        <f t="shared" si="1"/>
        <v>135021.001808</v>
      </c>
      <c r="Q22" s="62">
        <f>Q23+Q27+Q28+Q33+Q34</f>
        <v>0</v>
      </c>
      <c r="R22" s="12">
        <f t="shared" si="3"/>
        <v>135021.001808</v>
      </c>
      <c r="S22" s="16">
        <f t="shared" si="4"/>
        <v>11.492332555778084</v>
      </c>
    </row>
    <row r="23" spans="2:19" ht="33.75" customHeight="1">
      <c r="B23" s="95" t="s">
        <v>62</v>
      </c>
      <c r="C23" s="16">
        <f aca="true" t="shared" si="6" ref="C23:H23">C24+C25+C26</f>
        <v>17141.315522</v>
      </c>
      <c r="D23" s="16">
        <f>D24+D25+D26</f>
        <v>20414.364999999998</v>
      </c>
      <c r="E23" s="93">
        <f t="shared" si="6"/>
        <v>0</v>
      </c>
      <c r="F23" s="93">
        <f t="shared" si="6"/>
        <v>0</v>
      </c>
      <c r="G23" s="93">
        <f t="shared" si="6"/>
        <v>0</v>
      </c>
      <c r="H23" s="93">
        <f t="shared" si="6"/>
        <v>0</v>
      </c>
      <c r="I23" s="93">
        <f>I24+I25+I26</f>
        <v>0</v>
      </c>
      <c r="J23" s="62">
        <f>J24+J25+J26</f>
        <v>0</v>
      </c>
      <c r="K23" s="5">
        <f>K24+K25+K26</f>
        <v>0</v>
      </c>
      <c r="L23" s="62">
        <f>L24+L25+L26</f>
        <v>0</v>
      </c>
      <c r="M23" s="62">
        <f>M24+M25+M26</f>
        <v>0</v>
      </c>
      <c r="N23" s="86">
        <f t="shared" si="2"/>
        <v>37555.680521999995</v>
      </c>
      <c r="O23" s="62">
        <f>O24+O25+O26</f>
        <v>0</v>
      </c>
      <c r="P23" s="16">
        <f t="shared" si="1"/>
        <v>37555.680521999995</v>
      </c>
      <c r="Q23" s="62">
        <f>Q24+Q25+Q26</f>
        <v>0</v>
      </c>
      <c r="R23" s="12">
        <f t="shared" si="3"/>
        <v>37555.680521999995</v>
      </c>
      <c r="S23" s="16">
        <f>R23/$R$11*100</f>
        <v>3.19655730692267</v>
      </c>
    </row>
    <row r="24" spans="2:19" ht="22.5" customHeight="1">
      <c r="B24" s="96" t="s">
        <v>63</v>
      </c>
      <c r="C24" s="5">
        <v>13650.67</v>
      </c>
      <c r="D24" s="5">
        <v>20.42</v>
      </c>
      <c r="E24" s="93"/>
      <c r="F24" s="93"/>
      <c r="G24" s="93"/>
      <c r="H24" s="93"/>
      <c r="I24" s="16"/>
      <c r="J24" s="5"/>
      <c r="K24" s="5"/>
      <c r="L24" s="5"/>
      <c r="M24" s="5"/>
      <c r="N24" s="86">
        <f t="shared" si="2"/>
        <v>13671.09</v>
      </c>
      <c r="O24" s="5"/>
      <c r="P24" s="16">
        <f t="shared" si="1"/>
        <v>13671.09</v>
      </c>
      <c r="Q24" s="5"/>
      <c r="R24" s="12">
        <f t="shared" si="3"/>
        <v>13671.09</v>
      </c>
      <c r="S24" s="16">
        <f>R24/$R$11*100</f>
        <v>1.1636168490542431</v>
      </c>
    </row>
    <row r="25" spans="2:19" ht="30" customHeight="1">
      <c r="B25" s="96" t="s">
        <v>64</v>
      </c>
      <c r="C25" s="5">
        <v>591.1605220000007</v>
      </c>
      <c r="D25" s="5">
        <v>20384.854</v>
      </c>
      <c r="E25" s="84"/>
      <c r="F25" s="84"/>
      <c r="G25" s="84"/>
      <c r="H25" s="84"/>
      <c r="I25" s="16"/>
      <c r="J25" s="5"/>
      <c r="K25" s="5"/>
      <c r="L25" s="5"/>
      <c r="M25" s="5"/>
      <c r="N25" s="86">
        <f t="shared" si="2"/>
        <v>20976.014522</v>
      </c>
      <c r="O25" s="5"/>
      <c r="P25" s="16">
        <f t="shared" si="1"/>
        <v>20976.014522</v>
      </c>
      <c r="Q25" s="5"/>
      <c r="R25" s="12">
        <f t="shared" si="3"/>
        <v>20976.014522</v>
      </c>
      <c r="S25" s="16">
        <f>R25/$R$11*100</f>
        <v>1.785376581077711</v>
      </c>
    </row>
    <row r="26" spans="2:19" ht="36" customHeight="1">
      <c r="B26" s="97" t="s">
        <v>65</v>
      </c>
      <c r="C26" s="5">
        <v>2899.4849999999997</v>
      </c>
      <c r="D26" s="5">
        <v>9.091</v>
      </c>
      <c r="E26" s="84"/>
      <c r="F26" s="84"/>
      <c r="G26" s="84"/>
      <c r="H26" s="84"/>
      <c r="I26" s="16"/>
      <c r="J26" s="5"/>
      <c r="K26" s="5"/>
      <c r="L26" s="5"/>
      <c r="M26" s="5"/>
      <c r="N26" s="86">
        <f t="shared" si="2"/>
        <v>2908.5759999999996</v>
      </c>
      <c r="O26" s="5"/>
      <c r="P26" s="16">
        <f t="shared" si="1"/>
        <v>2908.5759999999996</v>
      </c>
      <c r="Q26" s="5"/>
      <c r="R26" s="12">
        <f t="shared" si="3"/>
        <v>2908.5759999999996</v>
      </c>
      <c r="S26" s="16">
        <f t="shared" si="4"/>
        <v>0.2475638767907163</v>
      </c>
    </row>
    <row r="27" spans="2:19" ht="23.25" customHeight="1">
      <c r="B27" s="95" t="s">
        <v>66</v>
      </c>
      <c r="C27" s="5">
        <v>-31.435</v>
      </c>
      <c r="D27" s="5">
        <v>5859.255</v>
      </c>
      <c r="E27" s="93"/>
      <c r="F27" s="93"/>
      <c r="G27" s="93"/>
      <c r="H27" s="93"/>
      <c r="I27" s="16"/>
      <c r="J27" s="5"/>
      <c r="K27" s="5"/>
      <c r="L27" s="5"/>
      <c r="M27" s="5"/>
      <c r="N27" s="86">
        <f t="shared" si="2"/>
        <v>5827.82</v>
      </c>
      <c r="O27" s="5"/>
      <c r="P27" s="16">
        <f t="shared" si="1"/>
        <v>5827.82</v>
      </c>
      <c r="Q27" s="5"/>
      <c r="R27" s="12">
        <f t="shared" si="3"/>
        <v>5827.82</v>
      </c>
      <c r="S27" s="16">
        <f t="shared" si="4"/>
        <v>0.4960357619805954</v>
      </c>
    </row>
    <row r="28" spans="2:19" ht="36.75" customHeight="1">
      <c r="B28" s="98" t="s">
        <v>67</v>
      </c>
      <c r="C28" s="14">
        <f>SUM(C29:C32)</f>
        <v>72032.182286</v>
      </c>
      <c r="D28" s="14">
        <f>D29+D30+D31+D32</f>
        <v>14963.288</v>
      </c>
      <c r="E28" s="84">
        <f aca="true" t="shared" si="7" ref="E28:M28">E29+E30+E31+E32</f>
        <v>0</v>
      </c>
      <c r="F28" s="84">
        <f t="shared" si="7"/>
        <v>0</v>
      </c>
      <c r="G28" s="13">
        <f t="shared" si="7"/>
        <v>2625.402</v>
      </c>
      <c r="H28" s="84">
        <f t="shared" si="7"/>
        <v>0</v>
      </c>
      <c r="I28" s="14">
        <f>I29+I30+I31+I32</f>
        <v>120.537</v>
      </c>
      <c r="J28" s="5">
        <f t="shared" si="7"/>
        <v>0</v>
      </c>
      <c r="K28" s="5">
        <f t="shared" si="7"/>
        <v>0</v>
      </c>
      <c r="L28" s="5">
        <f t="shared" si="7"/>
        <v>0</v>
      </c>
      <c r="M28" s="5">
        <f t="shared" si="7"/>
        <v>0</v>
      </c>
      <c r="N28" s="86">
        <f t="shared" si="2"/>
        <v>89741.409286</v>
      </c>
      <c r="O28" s="5">
        <f>O29+O30+O31</f>
        <v>0</v>
      </c>
      <c r="P28" s="16">
        <f t="shared" si="1"/>
        <v>89741.409286</v>
      </c>
      <c r="Q28" s="5">
        <f>Q29+Q30+Q31</f>
        <v>0</v>
      </c>
      <c r="R28" s="12">
        <f t="shared" si="3"/>
        <v>89741.409286</v>
      </c>
      <c r="S28" s="16">
        <f>R28/$R$11*100</f>
        <v>7.638353335620093</v>
      </c>
    </row>
    <row r="29" spans="2:19" ht="25.5" customHeight="1">
      <c r="B29" s="96" t="s">
        <v>68</v>
      </c>
      <c r="C29" s="5">
        <v>43478.157</v>
      </c>
      <c r="D29" s="5">
        <v>13083.202</v>
      </c>
      <c r="E29" s="93"/>
      <c r="F29" s="93"/>
      <c r="G29" s="93"/>
      <c r="H29" s="93"/>
      <c r="I29" s="16"/>
      <c r="J29" s="5"/>
      <c r="K29" s="5"/>
      <c r="L29" s="5"/>
      <c r="M29" s="5"/>
      <c r="N29" s="86">
        <f t="shared" si="2"/>
        <v>56561.359</v>
      </c>
      <c r="O29" s="5"/>
      <c r="P29" s="16">
        <f t="shared" si="1"/>
        <v>56561.359</v>
      </c>
      <c r="Q29" s="5"/>
      <c r="R29" s="12">
        <f t="shared" si="3"/>
        <v>56561.359</v>
      </c>
      <c r="S29" s="16">
        <f>R29/$R$11*100</f>
        <v>4.814228443950398</v>
      </c>
    </row>
    <row r="30" spans="2:19" ht="20.25" customHeight="1">
      <c r="B30" s="96" t="s">
        <v>69</v>
      </c>
      <c r="C30" s="5">
        <v>25962.236</v>
      </c>
      <c r="D30" s="5"/>
      <c r="E30" s="84"/>
      <c r="F30" s="84"/>
      <c r="G30" s="84"/>
      <c r="H30" s="84"/>
      <c r="I30" s="84"/>
      <c r="J30" s="5"/>
      <c r="K30" s="5"/>
      <c r="L30" s="5"/>
      <c r="M30" s="5"/>
      <c r="N30" s="86">
        <f t="shared" si="2"/>
        <v>25962.236</v>
      </c>
      <c r="O30" s="5"/>
      <c r="P30" s="16">
        <f t="shared" si="1"/>
        <v>25962.236</v>
      </c>
      <c r="Q30" s="5"/>
      <c r="R30" s="12">
        <f t="shared" si="3"/>
        <v>25962.236</v>
      </c>
      <c r="S30" s="16">
        <f t="shared" si="4"/>
        <v>2.2097795602781223</v>
      </c>
    </row>
    <row r="31" spans="2:19" s="100" customFormat="1" ht="36.75" customHeight="1">
      <c r="B31" s="99" t="s">
        <v>70</v>
      </c>
      <c r="C31" s="5">
        <v>755.8042859999999</v>
      </c>
      <c r="D31" s="5">
        <v>45.636</v>
      </c>
      <c r="E31" s="84"/>
      <c r="F31" s="84">
        <v>0</v>
      </c>
      <c r="G31" s="84">
        <v>2625.402</v>
      </c>
      <c r="H31" s="84"/>
      <c r="I31" s="5">
        <v>0</v>
      </c>
      <c r="J31" s="5"/>
      <c r="K31" s="5"/>
      <c r="L31" s="5"/>
      <c r="M31" s="5"/>
      <c r="N31" s="86">
        <f t="shared" si="2"/>
        <v>3426.842286</v>
      </c>
      <c r="O31" s="5"/>
      <c r="P31" s="16">
        <f t="shared" si="1"/>
        <v>3426.842286</v>
      </c>
      <c r="Q31" s="5"/>
      <c r="R31" s="12">
        <f t="shared" si="3"/>
        <v>3426.842286</v>
      </c>
      <c r="S31" s="16">
        <f t="shared" si="4"/>
        <v>0.29167618844153315</v>
      </c>
    </row>
    <row r="32" spans="2:19" ht="58.5" customHeight="1">
      <c r="B32" s="99" t="s">
        <v>71</v>
      </c>
      <c r="C32" s="5">
        <v>1835.985</v>
      </c>
      <c r="D32" s="5">
        <v>1834.45</v>
      </c>
      <c r="E32" s="84"/>
      <c r="F32" s="84"/>
      <c r="G32" s="84"/>
      <c r="H32" s="84"/>
      <c r="I32" s="5">
        <v>120.537</v>
      </c>
      <c r="J32" s="101"/>
      <c r="K32" s="5"/>
      <c r="L32" s="5"/>
      <c r="M32" s="5"/>
      <c r="N32" s="86">
        <f t="shared" si="2"/>
        <v>3790.9719999999998</v>
      </c>
      <c r="O32" s="5"/>
      <c r="P32" s="16">
        <f t="shared" si="1"/>
        <v>3790.9719999999998</v>
      </c>
      <c r="Q32" s="5"/>
      <c r="R32" s="12">
        <f t="shared" si="3"/>
        <v>3790.9719999999998</v>
      </c>
      <c r="S32" s="16">
        <f t="shared" si="4"/>
        <v>0.32266914295003996</v>
      </c>
    </row>
    <row r="33" spans="2:19" ht="36" customHeight="1">
      <c r="B33" s="98" t="s">
        <v>72</v>
      </c>
      <c r="C33" s="5">
        <v>1058.388</v>
      </c>
      <c r="D33" s="5">
        <v>0</v>
      </c>
      <c r="E33" s="84"/>
      <c r="F33" s="84"/>
      <c r="G33" s="84"/>
      <c r="H33" s="84"/>
      <c r="I33" s="5">
        <v>0</v>
      </c>
      <c r="J33" s="5"/>
      <c r="K33" s="5"/>
      <c r="L33" s="5"/>
      <c r="M33" s="5"/>
      <c r="N33" s="86">
        <f t="shared" si="2"/>
        <v>1058.388</v>
      </c>
      <c r="O33" s="5"/>
      <c r="P33" s="16">
        <f t="shared" si="1"/>
        <v>1058.388</v>
      </c>
      <c r="Q33" s="5"/>
      <c r="R33" s="12">
        <f t="shared" si="3"/>
        <v>1058.388</v>
      </c>
      <c r="S33" s="16">
        <f t="shared" si="4"/>
        <v>0.0900848512910691</v>
      </c>
    </row>
    <row r="34" spans="2:19" ht="33" customHeight="1">
      <c r="B34" s="102" t="s">
        <v>73</v>
      </c>
      <c r="C34" s="5">
        <v>30.837</v>
      </c>
      <c r="D34" s="5">
        <v>214.977</v>
      </c>
      <c r="E34" s="84"/>
      <c r="F34" s="84"/>
      <c r="G34" s="84"/>
      <c r="H34" s="84"/>
      <c r="I34" s="5">
        <v>591.89</v>
      </c>
      <c r="J34" s="5"/>
      <c r="K34" s="5"/>
      <c r="L34" s="5"/>
      <c r="M34" s="5"/>
      <c r="N34" s="86">
        <f t="shared" si="2"/>
        <v>837.704</v>
      </c>
      <c r="O34" s="5"/>
      <c r="P34" s="16">
        <f t="shared" si="1"/>
        <v>837.704</v>
      </c>
      <c r="Q34" s="5"/>
      <c r="R34" s="12">
        <f t="shared" si="3"/>
        <v>837.704</v>
      </c>
      <c r="S34" s="16">
        <f t="shared" si="4"/>
        <v>0.07130129996365583</v>
      </c>
    </row>
    <row r="35" spans="2:19" ht="27.75" customHeight="1">
      <c r="B35" s="103" t="s">
        <v>74</v>
      </c>
      <c r="C35" s="5">
        <v>7685.315205</v>
      </c>
      <c r="D35" s="5"/>
      <c r="E35" s="84">
        <v>57939.207566</v>
      </c>
      <c r="F35" s="84">
        <v>2048.234818</v>
      </c>
      <c r="G35" s="84">
        <v>26766.285038</v>
      </c>
      <c r="H35" s="84"/>
      <c r="I35" s="5">
        <v>1.242</v>
      </c>
      <c r="J35" s="5"/>
      <c r="K35" s="5"/>
      <c r="L35" s="5"/>
      <c r="M35" s="5"/>
      <c r="N35" s="86">
        <f t="shared" si="2"/>
        <v>94440.284627</v>
      </c>
      <c r="O35" s="104">
        <v>-110.64</v>
      </c>
      <c r="P35" s="16">
        <f t="shared" si="1"/>
        <v>94329.644627</v>
      </c>
      <c r="Q35" s="5"/>
      <c r="R35" s="12">
        <f t="shared" si="3"/>
        <v>94329.644627</v>
      </c>
      <c r="S35" s="16">
        <f>R35/$R$11*100</f>
        <v>8.028881665856655</v>
      </c>
    </row>
    <row r="36" spans="2:19" ht="27" customHeight="1">
      <c r="B36" s="105" t="s">
        <v>75</v>
      </c>
      <c r="C36" s="5">
        <v>10389.192</v>
      </c>
      <c r="D36" s="5">
        <v>13734.204999999998</v>
      </c>
      <c r="E36" s="5">
        <v>102.241</v>
      </c>
      <c r="F36" s="5">
        <v>11.208</v>
      </c>
      <c r="G36" s="5">
        <v>16.138</v>
      </c>
      <c r="H36" s="84"/>
      <c r="I36" s="5">
        <v>8972.579</v>
      </c>
      <c r="J36" s="106"/>
      <c r="K36" s="5">
        <v>154.48000562</v>
      </c>
      <c r="L36" s="5">
        <v>1209.9577699999998</v>
      </c>
      <c r="M36" s="5">
        <v>145.361</v>
      </c>
      <c r="N36" s="86">
        <f t="shared" si="2"/>
        <v>34735.36177561999</v>
      </c>
      <c r="O36" s="104">
        <v>-13631.96255041</v>
      </c>
      <c r="P36" s="16">
        <f t="shared" si="1"/>
        <v>21103.39922520999</v>
      </c>
      <c r="Q36" s="5"/>
      <c r="R36" s="12">
        <f t="shared" si="3"/>
        <v>21103.39922520999</v>
      </c>
      <c r="S36" s="16">
        <f t="shared" si="4"/>
        <v>1.7962189489479332</v>
      </c>
    </row>
    <row r="37" spans="2:19" ht="24" customHeight="1">
      <c r="B37" s="107" t="s">
        <v>76</v>
      </c>
      <c r="C37" s="5"/>
      <c r="D37" s="5">
        <v>12578.774806000001</v>
      </c>
      <c r="E37" s="84">
        <v>11327.371</v>
      </c>
      <c r="F37" s="84">
        <v>1998.959</v>
      </c>
      <c r="G37" s="84">
        <v>5735.685</v>
      </c>
      <c r="H37" s="84"/>
      <c r="I37" s="5">
        <v>15722.973</v>
      </c>
      <c r="J37" s="5">
        <v>27.500284000000004</v>
      </c>
      <c r="K37" s="5"/>
      <c r="L37" s="5">
        <v>3822.5944799999997</v>
      </c>
      <c r="M37" s="15"/>
      <c r="N37" s="86">
        <f t="shared" si="2"/>
        <v>51213.85757</v>
      </c>
      <c r="O37" s="14">
        <f>-N37</f>
        <v>-51213.85757</v>
      </c>
      <c r="P37" s="16">
        <f t="shared" si="1"/>
        <v>0</v>
      </c>
      <c r="Q37" s="5"/>
      <c r="R37" s="12">
        <f t="shared" si="3"/>
        <v>0</v>
      </c>
      <c r="S37" s="16">
        <f t="shared" si="4"/>
        <v>0</v>
      </c>
    </row>
    <row r="38" spans="2:19" ht="23.25" customHeight="1">
      <c r="B38" s="108" t="s">
        <v>77</v>
      </c>
      <c r="C38" s="5">
        <v>441.625</v>
      </c>
      <c r="D38" s="5">
        <v>188.53799999999998</v>
      </c>
      <c r="E38" s="84"/>
      <c r="F38" s="84"/>
      <c r="G38" s="84"/>
      <c r="H38" s="84"/>
      <c r="I38" s="5">
        <v>432.664</v>
      </c>
      <c r="J38" s="106"/>
      <c r="K38" s="5"/>
      <c r="L38" s="5"/>
      <c r="M38" s="5"/>
      <c r="N38" s="86">
        <f t="shared" si="2"/>
        <v>1062.827</v>
      </c>
      <c r="O38" s="5">
        <v>0</v>
      </c>
      <c r="P38" s="16">
        <f t="shared" si="1"/>
        <v>1062.827</v>
      </c>
      <c r="Q38" s="5"/>
      <c r="R38" s="12">
        <f t="shared" si="3"/>
        <v>1062.827</v>
      </c>
      <c r="S38" s="16">
        <f t="shared" si="4"/>
        <v>0.09046267743316547</v>
      </c>
    </row>
    <row r="39" spans="2:19" ht="20.25" customHeight="1">
      <c r="B39" s="60" t="s">
        <v>78</v>
      </c>
      <c r="C39" s="5">
        <v>0</v>
      </c>
      <c r="D39" s="5">
        <v>0.086094</v>
      </c>
      <c r="E39" s="5"/>
      <c r="F39" s="5"/>
      <c r="G39" s="5">
        <v>0</v>
      </c>
      <c r="H39" s="5"/>
      <c r="I39" s="5"/>
      <c r="J39" s="5"/>
      <c r="K39" s="5"/>
      <c r="L39" s="5">
        <v>0</v>
      </c>
      <c r="M39" s="5"/>
      <c r="N39" s="86">
        <f t="shared" si="2"/>
        <v>0.086094</v>
      </c>
      <c r="O39" s="14"/>
      <c r="P39" s="16">
        <f t="shared" si="1"/>
        <v>0.086094</v>
      </c>
      <c r="Q39" s="5"/>
      <c r="R39" s="12">
        <f t="shared" si="3"/>
        <v>0.086094</v>
      </c>
      <c r="S39" s="16">
        <f t="shared" si="4"/>
        <v>7.327903554323466E-06</v>
      </c>
    </row>
    <row r="40" spans="2:19" ht="33" customHeight="1">
      <c r="B40" s="109" t="s">
        <v>79</v>
      </c>
      <c r="C40" s="5">
        <v>0</v>
      </c>
      <c r="D40" s="5">
        <v>10.882964</v>
      </c>
      <c r="E40" s="5">
        <v>0</v>
      </c>
      <c r="F40" s="5">
        <v>0</v>
      </c>
      <c r="G40" s="5">
        <v>0</v>
      </c>
      <c r="H40" s="5"/>
      <c r="I40" s="5">
        <v>2.5669999999999997</v>
      </c>
      <c r="J40" s="5">
        <v>0.132962</v>
      </c>
      <c r="K40" s="5"/>
      <c r="L40" s="5"/>
      <c r="M40" s="5"/>
      <c r="N40" s="86">
        <f t="shared" si="2"/>
        <v>13.582925999999999</v>
      </c>
      <c r="O40" s="5"/>
      <c r="P40" s="16">
        <f t="shared" si="1"/>
        <v>13.582925999999999</v>
      </c>
      <c r="Q40" s="5"/>
      <c r="R40" s="12">
        <f t="shared" si="3"/>
        <v>13.582925999999999</v>
      </c>
      <c r="S40" s="16">
        <f t="shared" si="4"/>
        <v>0.0011561127571435015</v>
      </c>
    </row>
    <row r="41" spans="2:19" ht="24" customHeight="1">
      <c r="B41" s="60" t="s">
        <v>80</v>
      </c>
      <c r="C41" s="5">
        <v>1857.235</v>
      </c>
      <c r="D41" s="5"/>
      <c r="E41" s="5"/>
      <c r="F41" s="5"/>
      <c r="G41" s="5"/>
      <c r="H41" s="5"/>
      <c r="I41" s="5">
        <v>0</v>
      </c>
      <c r="J41" s="5"/>
      <c r="K41" s="5"/>
      <c r="L41" s="5"/>
      <c r="M41" s="5">
        <v>1056.771</v>
      </c>
      <c r="N41" s="86">
        <f>SUM(C41:M41)</f>
        <v>2914.006</v>
      </c>
      <c r="O41" s="5"/>
      <c r="P41" s="16">
        <f t="shared" si="1"/>
        <v>2914.006</v>
      </c>
      <c r="Q41" s="5">
        <f>-P41</f>
        <v>-2914.006</v>
      </c>
      <c r="R41" s="110">
        <f t="shared" si="3"/>
        <v>0</v>
      </c>
      <c r="S41" s="16">
        <f t="shared" si="4"/>
        <v>0</v>
      </c>
    </row>
    <row r="42" spans="2:19" ht="22.5" customHeight="1">
      <c r="B42" s="111" t="s">
        <v>81</v>
      </c>
      <c r="C42" s="5">
        <v>-155.693</v>
      </c>
      <c r="D42" s="5">
        <v>0.020319</v>
      </c>
      <c r="E42" s="5"/>
      <c r="F42" s="5"/>
      <c r="G42" s="5"/>
      <c r="H42" s="5"/>
      <c r="I42" s="5">
        <v>0</v>
      </c>
      <c r="J42" s="5"/>
      <c r="K42" s="5"/>
      <c r="L42" s="5"/>
      <c r="M42" s="5"/>
      <c r="N42" s="86">
        <f t="shared" si="2"/>
        <v>-155.672681</v>
      </c>
      <c r="O42" s="5"/>
      <c r="P42" s="16">
        <f t="shared" si="1"/>
        <v>-155.672681</v>
      </c>
      <c r="Q42" s="5"/>
      <c r="R42" s="110">
        <f t="shared" si="3"/>
        <v>-155.672681</v>
      </c>
      <c r="S42" s="16">
        <f t="shared" si="4"/>
        <v>-0.013250103287232133</v>
      </c>
    </row>
    <row r="43" spans="2:19" ht="26.25" customHeight="1">
      <c r="B43" s="111" t="s">
        <v>82</v>
      </c>
      <c r="C43" s="5">
        <v>70.065</v>
      </c>
      <c r="D43" s="5">
        <v>67.201</v>
      </c>
      <c r="E43" s="5"/>
      <c r="F43" s="5">
        <v>14.94</v>
      </c>
      <c r="G43" s="5"/>
      <c r="H43" s="5"/>
      <c r="I43" s="5">
        <v>32.449</v>
      </c>
      <c r="J43" s="5"/>
      <c r="K43" s="5"/>
      <c r="L43" s="5"/>
      <c r="M43" s="5"/>
      <c r="N43" s="86">
        <f t="shared" si="2"/>
        <v>184.65499999999997</v>
      </c>
      <c r="O43" s="5"/>
      <c r="P43" s="16">
        <f>N43+O43</f>
        <v>184.65499999999997</v>
      </c>
      <c r="Q43" s="5"/>
      <c r="R43" s="110">
        <f>P43+Q43</f>
        <v>184.65499999999997</v>
      </c>
      <c r="S43" s="16">
        <f t="shared" si="4"/>
        <v>0.015716937659112126</v>
      </c>
    </row>
    <row r="44" spans="2:19" ht="51" customHeight="1">
      <c r="B44" s="111" t="s">
        <v>83</v>
      </c>
      <c r="C44" s="5">
        <v>12460.286</v>
      </c>
      <c r="D44" s="5">
        <v>4660.844830999999</v>
      </c>
      <c r="E44" s="5">
        <v>0.603</v>
      </c>
      <c r="F44" s="5">
        <v>353.264</v>
      </c>
      <c r="G44" s="5">
        <v>0.641</v>
      </c>
      <c r="H44" s="5"/>
      <c r="I44" s="5">
        <v>1050.8120000000004</v>
      </c>
      <c r="J44" s="5">
        <v>273.192461</v>
      </c>
      <c r="K44" s="5"/>
      <c r="L44" s="5"/>
      <c r="M44" s="5"/>
      <c r="N44" s="86">
        <f t="shared" si="2"/>
        <v>18799.643291999997</v>
      </c>
      <c r="O44" s="5"/>
      <c r="P44" s="16">
        <f>N44+O44</f>
        <v>18799.643291999997</v>
      </c>
      <c r="Q44" s="5"/>
      <c r="R44" s="110">
        <f>P44+Q44</f>
        <v>18799.643291999997</v>
      </c>
      <c r="S44" s="16">
        <f>R44/$R$11*100</f>
        <v>1.6001344216723592</v>
      </c>
    </row>
    <row r="45" spans="2:19" ht="36" customHeight="1">
      <c r="B45" s="6"/>
      <c r="C45" s="5"/>
      <c r="D45" s="5"/>
      <c r="E45" s="5"/>
      <c r="F45" s="5"/>
      <c r="G45" s="5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6"/>
    </row>
    <row r="46" spans="2:19" s="91" customFormat="1" ht="30.75" customHeight="1">
      <c r="B46" s="8" t="s">
        <v>84</v>
      </c>
      <c r="C46" s="9">
        <f>C47+C60+C63+C66</f>
        <v>177467.076</v>
      </c>
      <c r="D46" s="9">
        <f aca="true" t="shared" si="8" ref="D46:M46">D47+D60+D63+D66+D67</f>
        <v>66376.371097</v>
      </c>
      <c r="E46" s="9">
        <f>E47+E60+E63+E66+E67</f>
        <v>69356.88378299998</v>
      </c>
      <c r="F46" s="9">
        <f t="shared" si="8"/>
        <v>2915.8458179999993</v>
      </c>
      <c r="G46" s="9">
        <f>G47+G60+G63+G66+G67</f>
        <v>37891.194038</v>
      </c>
      <c r="H46" s="9">
        <f t="shared" si="8"/>
        <v>0</v>
      </c>
      <c r="I46" s="9">
        <f t="shared" si="8"/>
        <v>23809.269</v>
      </c>
      <c r="J46" s="9">
        <f>J47+J60+J63+J66+J67</f>
        <v>282.461661</v>
      </c>
      <c r="K46" s="9">
        <f>K47+K60+K63+K66+K67</f>
        <v>69.845496</v>
      </c>
      <c r="L46" s="12">
        <f t="shared" si="8"/>
        <v>4953.42519</v>
      </c>
      <c r="M46" s="12">
        <f t="shared" si="8"/>
        <v>163.94299999999998</v>
      </c>
      <c r="N46" s="12">
        <f>SUM(C46:M46)</f>
        <v>383286.315083</v>
      </c>
      <c r="O46" s="9">
        <f>O47+O60+O63+O66+O67</f>
        <v>-64956.46012040998</v>
      </c>
      <c r="P46" s="12">
        <f aca="true" t="shared" si="9" ref="P46:P66">N46+O46</f>
        <v>318329.85496259003</v>
      </c>
      <c r="Q46" s="9">
        <f>Q47+Q60+Q63+Q66+Q67</f>
        <v>-3681.6389999999997</v>
      </c>
      <c r="R46" s="90">
        <f aca="true" t="shared" si="10" ref="R46:R66">P46+Q46</f>
        <v>314648.21596259</v>
      </c>
      <c r="S46" s="12">
        <f>R46/$R$11*100</f>
        <v>26.781329478405013</v>
      </c>
    </row>
    <row r="47" spans="2:19" ht="19.5" customHeight="1">
      <c r="B47" s="113" t="s">
        <v>85</v>
      </c>
      <c r="C47" s="9">
        <f>SUM(C48:C52)+C59</f>
        <v>172654.71899999998</v>
      </c>
      <c r="D47" s="9">
        <f>D48+D49+D50+D51+D52+D59</f>
        <v>55744.822800999995</v>
      </c>
      <c r="E47" s="10">
        <f>E48+E49+E50+E51+E52+E59</f>
        <v>69368.13078299999</v>
      </c>
      <c r="F47" s="10">
        <f aca="true" t="shared" si="11" ref="F47:L47">F48+F49+F50+F51+F52+F59</f>
        <v>2938.1528179999996</v>
      </c>
      <c r="G47" s="10">
        <f t="shared" si="11"/>
        <v>37921.663038</v>
      </c>
      <c r="H47" s="10">
        <f t="shared" si="11"/>
        <v>0</v>
      </c>
      <c r="I47" s="9">
        <f>I48+I49+I50+I51+I52+I59</f>
        <v>23067.212</v>
      </c>
      <c r="J47" s="9">
        <f t="shared" si="11"/>
        <v>282.486308</v>
      </c>
      <c r="K47" s="110">
        <f t="shared" si="11"/>
        <v>69.845496</v>
      </c>
      <c r="L47" s="9">
        <f t="shared" si="11"/>
        <v>1898.378</v>
      </c>
      <c r="M47" s="9">
        <f>M48+M49+M50+M51+M52+M59</f>
        <v>47.086</v>
      </c>
      <c r="N47" s="12">
        <f aca="true" t="shared" si="12" ref="N47:N68">SUM(C47:M47)</f>
        <v>363992.49624400004</v>
      </c>
      <c r="O47" s="9">
        <f>O48+O49+O50+O51+O52+O59</f>
        <v>-64872.23627040999</v>
      </c>
      <c r="P47" s="16">
        <f t="shared" si="9"/>
        <v>299120.25997359003</v>
      </c>
      <c r="Q47" s="9">
        <f>Q48+Q49+Q50+Q51+Q52+Q59</f>
        <v>-13.455</v>
      </c>
      <c r="R47" s="110">
        <f t="shared" si="10"/>
        <v>299106.80497359</v>
      </c>
      <c r="S47" s="16">
        <f>R47/$R$11*100</f>
        <v>25.45851998151214</v>
      </c>
    </row>
    <row r="48" spans="1:19" ht="23.25" customHeight="1">
      <c r="A48" s="114"/>
      <c r="B48" s="115" t="s">
        <v>86</v>
      </c>
      <c r="C48" s="116">
        <v>41247.358</v>
      </c>
      <c r="D48" s="18">
        <v>26268.353432999997</v>
      </c>
      <c r="E48" s="93">
        <v>274.269</v>
      </c>
      <c r="F48" s="93">
        <v>110.129</v>
      </c>
      <c r="G48" s="93">
        <v>228.734</v>
      </c>
      <c r="H48" s="93"/>
      <c r="I48" s="62">
        <v>14127.822</v>
      </c>
      <c r="J48" s="18"/>
      <c r="K48" s="62"/>
      <c r="L48" s="18">
        <v>467.55754</v>
      </c>
      <c r="M48" s="18">
        <v>4.153</v>
      </c>
      <c r="N48" s="12">
        <f>SUM(C48:M48)</f>
        <v>82728.37597299999</v>
      </c>
      <c r="O48" s="15"/>
      <c r="P48" s="16">
        <f t="shared" si="9"/>
        <v>82728.37597299999</v>
      </c>
      <c r="Q48" s="15"/>
      <c r="R48" s="110">
        <f t="shared" si="10"/>
        <v>82728.37597299999</v>
      </c>
      <c r="S48" s="16">
        <f>R48/$R$11*100</f>
        <v>7.041437967058735</v>
      </c>
    </row>
    <row r="49" spans="1:19" ht="23.25" customHeight="1">
      <c r="A49" s="114"/>
      <c r="B49" s="115" t="s">
        <v>87</v>
      </c>
      <c r="C49" s="18">
        <v>7575.167</v>
      </c>
      <c r="D49" s="18">
        <v>15684.97849</v>
      </c>
      <c r="E49" s="93">
        <v>419.812</v>
      </c>
      <c r="F49" s="93">
        <v>22.729</v>
      </c>
      <c r="G49" s="117">
        <v>25459.007</v>
      </c>
      <c r="H49" s="93">
        <v>0</v>
      </c>
      <c r="I49" s="62">
        <v>5081.388</v>
      </c>
      <c r="J49" s="62"/>
      <c r="K49" s="62">
        <v>11.03653</v>
      </c>
      <c r="L49" s="62">
        <v>1417.886</v>
      </c>
      <c r="M49" s="62">
        <v>40.608</v>
      </c>
      <c r="N49" s="12">
        <f>SUM(C49:M49)</f>
        <v>55712.61202</v>
      </c>
      <c r="O49" s="14">
        <v>-13251.529942</v>
      </c>
      <c r="P49" s="16">
        <f t="shared" si="9"/>
        <v>42461.082078</v>
      </c>
      <c r="Q49" s="15"/>
      <c r="R49" s="110">
        <f t="shared" si="10"/>
        <v>42461.082078</v>
      </c>
      <c r="S49" s="16">
        <f aca="true" t="shared" si="13" ref="S49:S66">R49/$R$11*100</f>
        <v>3.6140812864984393</v>
      </c>
    </row>
    <row r="50" spans="1:19" ht="17.25" customHeight="1">
      <c r="A50" s="114"/>
      <c r="B50" s="115" t="s">
        <v>88</v>
      </c>
      <c r="C50" s="18">
        <v>12312.875</v>
      </c>
      <c r="D50" s="18">
        <v>452.769</v>
      </c>
      <c r="E50" s="93">
        <v>7.277</v>
      </c>
      <c r="F50" s="93">
        <v>0.878</v>
      </c>
      <c r="G50" s="93">
        <v>4.837</v>
      </c>
      <c r="H50" s="93">
        <v>0</v>
      </c>
      <c r="I50" s="62">
        <v>0.091</v>
      </c>
      <c r="J50" s="62">
        <v>0</v>
      </c>
      <c r="K50" s="18">
        <v>58.808966</v>
      </c>
      <c r="L50" s="62">
        <v>12.93446</v>
      </c>
      <c r="M50" s="62"/>
      <c r="N50" s="12">
        <f t="shared" si="12"/>
        <v>12850.470426000002</v>
      </c>
      <c r="O50" s="14">
        <v>-38.09601041</v>
      </c>
      <c r="P50" s="16">
        <f t="shared" si="9"/>
        <v>12812.374415590002</v>
      </c>
      <c r="Q50" s="15"/>
      <c r="R50" s="110">
        <f>P50+Q50</f>
        <v>12812.374415590002</v>
      </c>
      <c r="S50" s="16">
        <f t="shared" si="13"/>
        <v>1.0905271449732272</v>
      </c>
    </row>
    <row r="51" spans="1:19" ht="18.75" customHeight="1">
      <c r="A51" s="114"/>
      <c r="B51" s="115" t="s">
        <v>89</v>
      </c>
      <c r="C51" s="18">
        <v>2579.759</v>
      </c>
      <c r="D51" s="18">
        <v>2401.782</v>
      </c>
      <c r="E51" s="93"/>
      <c r="F51" s="93">
        <v>5.562</v>
      </c>
      <c r="G51" s="93"/>
      <c r="H51" s="93"/>
      <c r="I51" s="62">
        <v>1.217</v>
      </c>
      <c r="J51" s="18"/>
      <c r="K51" s="118"/>
      <c r="L51" s="18"/>
      <c r="M51" s="18"/>
      <c r="N51" s="12">
        <f t="shared" si="12"/>
        <v>4988.32</v>
      </c>
      <c r="O51" s="15"/>
      <c r="P51" s="16">
        <f t="shared" si="9"/>
        <v>4988.32</v>
      </c>
      <c r="Q51" s="15">
        <v>-13.455</v>
      </c>
      <c r="R51" s="110">
        <f t="shared" si="10"/>
        <v>4974.865</v>
      </c>
      <c r="S51" s="16">
        <f t="shared" si="13"/>
        <v>0.42343637089436437</v>
      </c>
    </row>
    <row r="52" spans="1:19" ht="26.25" customHeight="1">
      <c r="A52" s="114"/>
      <c r="B52" s="119" t="s">
        <v>90</v>
      </c>
      <c r="C52" s="110">
        <f>SUM(C53:C58)</f>
        <v>108496.70099999999</v>
      </c>
      <c r="D52" s="110">
        <f aca="true" t="shared" si="14" ref="D52:I52">SUM(D53:D58)</f>
        <v>10936.939878</v>
      </c>
      <c r="E52" s="110">
        <f t="shared" si="14"/>
        <v>68666.772783</v>
      </c>
      <c r="F52" s="110">
        <f t="shared" si="14"/>
        <v>2798.854818</v>
      </c>
      <c r="G52" s="110">
        <f t="shared" si="14"/>
        <v>12229.085038</v>
      </c>
      <c r="H52" s="110">
        <f t="shared" si="14"/>
        <v>0</v>
      </c>
      <c r="I52" s="110">
        <f t="shared" si="14"/>
        <v>3776.452</v>
      </c>
      <c r="J52" s="110">
        <f>SUM(J53:J58)</f>
        <v>282.486308</v>
      </c>
      <c r="K52" s="110">
        <f>SUM(K53:K58)</f>
        <v>0</v>
      </c>
      <c r="L52" s="110">
        <f>SUM(L53:L58)</f>
        <v>0</v>
      </c>
      <c r="M52" s="110">
        <f>SUM(M53:M58)</f>
        <v>2.325</v>
      </c>
      <c r="N52" s="12">
        <f t="shared" si="12"/>
        <v>207189.61682499995</v>
      </c>
      <c r="O52" s="110">
        <f>O53+O54+O56+O58+O55+O57</f>
        <v>-51515.97183799999</v>
      </c>
      <c r="P52" s="16">
        <f t="shared" si="9"/>
        <v>155673.64498699995</v>
      </c>
      <c r="Q52" s="110">
        <f>Q53+Q54+Q56+Q58+Q55</f>
        <v>0</v>
      </c>
      <c r="R52" s="110">
        <f t="shared" si="10"/>
        <v>155673.64498699995</v>
      </c>
      <c r="S52" s="16">
        <f>R52/$R$11*100</f>
        <v>13.250185337128329</v>
      </c>
    </row>
    <row r="53" spans="1:19" ht="32.25" customHeight="1">
      <c r="A53" s="114"/>
      <c r="B53" s="120" t="s">
        <v>91</v>
      </c>
      <c r="C53" s="18">
        <v>37291.445</v>
      </c>
      <c r="D53" s="62">
        <v>175.76599999999917</v>
      </c>
      <c r="E53" s="121">
        <v>0.000217</v>
      </c>
      <c r="F53" s="121">
        <v>123.519</v>
      </c>
      <c r="G53" s="121">
        <v>9055.596</v>
      </c>
      <c r="H53" s="121">
        <v>0</v>
      </c>
      <c r="I53" s="18">
        <v>133.135</v>
      </c>
      <c r="J53" s="18"/>
      <c r="K53" s="9"/>
      <c r="L53" s="62"/>
      <c r="M53" s="62"/>
      <c r="N53" s="12">
        <f t="shared" si="12"/>
        <v>46779.461217</v>
      </c>
      <c r="O53" s="14">
        <v>-45784.330255999994</v>
      </c>
      <c r="P53" s="16">
        <f>N53+O53</f>
        <v>995.1309610000026</v>
      </c>
      <c r="Q53" s="15"/>
      <c r="R53" s="110">
        <f t="shared" si="10"/>
        <v>995.1309610000026</v>
      </c>
      <c r="S53" s="16">
        <f t="shared" si="13"/>
        <v>0.08470071905277077</v>
      </c>
    </row>
    <row r="54" spans="1:19" ht="15">
      <c r="A54" s="114"/>
      <c r="B54" s="122" t="s">
        <v>92</v>
      </c>
      <c r="C54" s="18">
        <v>15345.299</v>
      </c>
      <c r="D54" s="62">
        <v>549.174241</v>
      </c>
      <c r="E54" s="93">
        <v>0</v>
      </c>
      <c r="F54" s="93">
        <v>0.047</v>
      </c>
      <c r="G54" s="93"/>
      <c r="H54" s="93"/>
      <c r="I54" s="62">
        <v>829.209</v>
      </c>
      <c r="J54" s="62">
        <v>0.107313</v>
      </c>
      <c r="K54" s="62"/>
      <c r="L54" s="62"/>
      <c r="M54" s="62"/>
      <c r="N54" s="12">
        <f t="shared" si="12"/>
        <v>16723.836554</v>
      </c>
      <c r="O54" s="14">
        <v>-212.70051999999998</v>
      </c>
      <c r="P54" s="16">
        <f>N54+O54</f>
        <v>16511.136034000003</v>
      </c>
      <c r="Q54" s="15"/>
      <c r="R54" s="110">
        <f t="shared" si="10"/>
        <v>16511.136034000003</v>
      </c>
      <c r="S54" s="16">
        <f t="shared" si="13"/>
        <v>1.405347787644515</v>
      </c>
    </row>
    <row r="55" spans="1:19" ht="38.25" customHeight="1">
      <c r="A55" s="114"/>
      <c r="B55" s="99" t="s">
        <v>93</v>
      </c>
      <c r="C55" s="18">
        <v>324.99</v>
      </c>
      <c r="D55" s="62">
        <v>36.176291000000006</v>
      </c>
      <c r="E55" s="62"/>
      <c r="F55" s="62">
        <v>0</v>
      </c>
      <c r="G55" s="62"/>
      <c r="H55" s="93"/>
      <c r="I55" s="62">
        <v>3.945</v>
      </c>
      <c r="J55" s="62">
        <v>0.132962</v>
      </c>
      <c r="K55" s="62"/>
      <c r="L55" s="62"/>
      <c r="M55" s="62"/>
      <c r="N55" s="12">
        <f t="shared" si="12"/>
        <v>365.244253</v>
      </c>
      <c r="O55" s="14">
        <v>-206.109357</v>
      </c>
      <c r="P55" s="16">
        <f t="shared" si="9"/>
        <v>159.13489600000003</v>
      </c>
      <c r="Q55" s="83"/>
      <c r="R55" s="16">
        <f t="shared" si="10"/>
        <v>159.13489600000003</v>
      </c>
      <c r="S55" s="16">
        <f t="shared" si="13"/>
        <v>0.01354479022946193</v>
      </c>
    </row>
    <row r="56" spans="1:19" ht="15">
      <c r="A56" s="114"/>
      <c r="B56" s="122" t="s">
        <v>94</v>
      </c>
      <c r="C56" s="18">
        <v>35052.363</v>
      </c>
      <c r="D56" s="62">
        <v>2752.446</v>
      </c>
      <c r="E56" s="93">
        <v>68662.870566</v>
      </c>
      <c r="F56" s="93">
        <v>2124.052818</v>
      </c>
      <c r="G56" s="93">
        <v>3171.817038</v>
      </c>
      <c r="H56" s="93"/>
      <c r="I56" s="62">
        <v>85.713</v>
      </c>
      <c r="J56" s="62"/>
      <c r="K56" s="62"/>
      <c r="L56" s="62"/>
      <c r="M56" s="62"/>
      <c r="N56" s="12">
        <f t="shared" si="12"/>
        <v>111849.26242199999</v>
      </c>
      <c r="O56" s="15"/>
      <c r="P56" s="16">
        <f t="shared" si="9"/>
        <v>111849.26242199999</v>
      </c>
      <c r="Q56" s="15"/>
      <c r="R56" s="110">
        <f t="shared" si="10"/>
        <v>111849.26242199999</v>
      </c>
      <c r="S56" s="16">
        <f>R56/$R$11*100</f>
        <v>9.520066527872231</v>
      </c>
    </row>
    <row r="57" spans="1:19" ht="74.25" customHeight="1">
      <c r="A57" s="114"/>
      <c r="B57" s="99" t="s">
        <v>95</v>
      </c>
      <c r="C57" s="18">
        <v>16954.779</v>
      </c>
      <c r="D57" s="62">
        <v>6026.5393460000005</v>
      </c>
      <c r="E57" s="93">
        <v>1.194</v>
      </c>
      <c r="F57" s="93">
        <v>413.866</v>
      </c>
      <c r="G57" s="93">
        <v>0.763</v>
      </c>
      <c r="H57" s="93"/>
      <c r="I57" s="62">
        <v>1993.8680000000004</v>
      </c>
      <c r="J57" s="62">
        <v>282.246033</v>
      </c>
      <c r="K57" s="62"/>
      <c r="L57" s="62"/>
      <c r="M57" s="62"/>
      <c r="N57" s="12">
        <f t="shared" si="12"/>
        <v>25673.255379</v>
      </c>
      <c r="O57" s="87">
        <v>-4727.831705</v>
      </c>
      <c r="P57" s="16">
        <f t="shared" si="9"/>
        <v>20945.423673999998</v>
      </c>
      <c r="Q57" s="15"/>
      <c r="R57" s="110">
        <f t="shared" si="10"/>
        <v>20945.423673999998</v>
      </c>
      <c r="S57" s="16">
        <f t="shared" si="13"/>
        <v>1.7827728365218884</v>
      </c>
    </row>
    <row r="58" spans="1:19" ht="15">
      <c r="A58" s="114"/>
      <c r="B58" s="122" t="s">
        <v>96</v>
      </c>
      <c r="C58" s="18">
        <v>3527.825</v>
      </c>
      <c r="D58" s="62">
        <v>1396.838</v>
      </c>
      <c r="E58" s="93">
        <v>2.708</v>
      </c>
      <c r="F58" s="93">
        <v>137.37</v>
      </c>
      <c r="G58" s="93">
        <v>0.909</v>
      </c>
      <c r="H58" s="93"/>
      <c r="I58" s="62">
        <v>730.582</v>
      </c>
      <c r="J58" s="62">
        <v>0</v>
      </c>
      <c r="K58" s="62"/>
      <c r="L58" s="62"/>
      <c r="M58" s="62">
        <v>2.325</v>
      </c>
      <c r="N58" s="12">
        <f t="shared" si="12"/>
        <v>5798.556999999999</v>
      </c>
      <c r="O58" s="14">
        <v>-585</v>
      </c>
      <c r="P58" s="16">
        <f t="shared" si="9"/>
        <v>5213.556999999999</v>
      </c>
      <c r="Q58" s="15"/>
      <c r="R58" s="110">
        <f t="shared" si="10"/>
        <v>5213.556999999999</v>
      </c>
      <c r="S58" s="16">
        <f t="shared" si="13"/>
        <v>0.443752675807466</v>
      </c>
    </row>
    <row r="59" spans="1:19" s="15" customFormat="1" ht="31.5" customHeight="1">
      <c r="A59" s="123"/>
      <c r="B59" s="124" t="s">
        <v>97</v>
      </c>
      <c r="C59" s="18">
        <v>442.859</v>
      </c>
      <c r="D59" s="62">
        <v>0</v>
      </c>
      <c r="E59" s="93">
        <v>0</v>
      </c>
      <c r="F59" s="93"/>
      <c r="G59" s="93"/>
      <c r="H59" s="93"/>
      <c r="I59" s="62">
        <v>80.242</v>
      </c>
      <c r="J59" s="16">
        <v>0</v>
      </c>
      <c r="K59" s="16"/>
      <c r="L59" s="62"/>
      <c r="M59" s="62"/>
      <c r="N59" s="12">
        <f t="shared" si="12"/>
        <v>523.101</v>
      </c>
      <c r="O59" s="14">
        <v>-66.63848</v>
      </c>
      <c r="P59" s="16">
        <f t="shared" si="9"/>
        <v>456.46252</v>
      </c>
      <c r="R59" s="110">
        <f t="shared" si="10"/>
        <v>456.46252</v>
      </c>
      <c r="S59" s="16">
        <f t="shared" si="13"/>
        <v>0.038851874959038336</v>
      </c>
    </row>
    <row r="60" spans="1:19" ht="19.5" customHeight="1">
      <c r="A60" s="114"/>
      <c r="B60" s="113" t="s">
        <v>98</v>
      </c>
      <c r="C60" s="16">
        <f>SUM(C61:C62)</f>
        <v>3157.2309999999998</v>
      </c>
      <c r="D60" s="16">
        <f>D61+D62</f>
        <v>9997.255296</v>
      </c>
      <c r="E60" s="94">
        <f aca="true" t="shared" si="15" ref="E60:L60">E61+E62</f>
        <v>4.29</v>
      </c>
      <c r="F60" s="94">
        <f t="shared" si="15"/>
        <v>1.084</v>
      </c>
      <c r="G60" s="94">
        <f t="shared" si="15"/>
        <v>1.616</v>
      </c>
      <c r="H60" s="94">
        <f t="shared" si="15"/>
        <v>0</v>
      </c>
      <c r="I60" s="16">
        <f>I61+I62</f>
        <v>825.0079999999999</v>
      </c>
      <c r="J60" s="16">
        <f t="shared" si="15"/>
        <v>0</v>
      </c>
      <c r="K60" s="62">
        <f t="shared" si="15"/>
        <v>0</v>
      </c>
      <c r="L60" s="16">
        <f t="shared" si="15"/>
        <v>2974.70734</v>
      </c>
      <c r="M60" s="16"/>
      <c r="N60" s="12">
        <f t="shared" si="12"/>
        <v>16961.191636</v>
      </c>
      <c r="O60" s="16">
        <f>O61+O62</f>
        <v>-3.8840000000000003</v>
      </c>
      <c r="P60" s="16">
        <f t="shared" si="9"/>
        <v>16957.307636</v>
      </c>
      <c r="Q60" s="87">
        <f>Q61+Q62</f>
        <v>-58.732</v>
      </c>
      <c r="R60" s="110">
        <f>P60+Q60</f>
        <v>16898.575636</v>
      </c>
      <c r="S60" s="16">
        <f t="shared" si="13"/>
        <v>1.4383247667206582</v>
      </c>
    </row>
    <row r="61" spans="1:19" ht="19.5" customHeight="1">
      <c r="A61" s="114"/>
      <c r="B61" s="122" t="s">
        <v>99</v>
      </c>
      <c r="C61" s="62">
        <v>3098.499</v>
      </c>
      <c r="D61" s="18">
        <v>9889.202296</v>
      </c>
      <c r="E61" s="93">
        <v>4.29</v>
      </c>
      <c r="F61" s="93">
        <v>1.084</v>
      </c>
      <c r="G61" s="93">
        <v>1.616</v>
      </c>
      <c r="H61" s="93"/>
      <c r="I61" s="62">
        <v>824.608</v>
      </c>
      <c r="J61" s="62"/>
      <c r="K61" s="16">
        <v>0</v>
      </c>
      <c r="L61" s="18">
        <v>2974.70734</v>
      </c>
      <c r="M61" s="18"/>
      <c r="N61" s="12">
        <f t="shared" si="12"/>
        <v>16794.006636000002</v>
      </c>
      <c r="O61" s="16">
        <v>-3.8840000000000003</v>
      </c>
      <c r="P61" s="16">
        <f t="shared" si="9"/>
        <v>16790.122636000004</v>
      </c>
      <c r="Q61" s="15"/>
      <c r="R61" s="110">
        <f t="shared" si="10"/>
        <v>16790.122636000004</v>
      </c>
      <c r="S61" s="16">
        <f>R61/$R$11*100</f>
        <v>1.4290937735715765</v>
      </c>
    </row>
    <row r="62" spans="1:19" ht="19.5" customHeight="1">
      <c r="A62" s="114"/>
      <c r="B62" s="122" t="s">
        <v>100</v>
      </c>
      <c r="C62" s="18">
        <v>58.732</v>
      </c>
      <c r="D62" s="18">
        <v>108.053</v>
      </c>
      <c r="E62" s="121"/>
      <c r="F62" s="121">
        <v>0</v>
      </c>
      <c r="G62" s="121"/>
      <c r="H62" s="121"/>
      <c r="I62" s="62">
        <v>0.4</v>
      </c>
      <c r="J62" s="16"/>
      <c r="K62" s="16"/>
      <c r="L62" s="18"/>
      <c r="M62" s="18"/>
      <c r="N62" s="12">
        <f t="shared" si="12"/>
        <v>167.185</v>
      </c>
      <c r="O62" s="87"/>
      <c r="P62" s="16">
        <f t="shared" si="9"/>
        <v>167.185</v>
      </c>
      <c r="Q62" s="15">
        <v>-58.732</v>
      </c>
      <c r="R62" s="110">
        <f t="shared" si="10"/>
        <v>108.453</v>
      </c>
      <c r="S62" s="16">
        <f t="shared" si="13"/>
        <v>0.009230993149081735</v>
      </c>
    </row>
    <row r="63" spans="1:19" ht="23.25" customHeight="1">
      <c r="A63" s="114"/>
      <c r="B63" s="113" t="s">
        <v>80</v>
      </c>
      <c r="C63" s="110">
        <f>C64+C65</f>
        <v>2254.901</v>
      </c>
      <c r="D63" s="110">
        <f>D64+D65</f>
        <v>1234.308</v>
      </c>
      <c r="E63" s="110">
        <f>E64+E65</f>
        <v>0</v>
      </c>
      <c r="F63" s="110">
        <f>F64+F65</f>
        <v>0</v>
      </c>
      <c r="G63" s="110">
        <f>G64+G65</f>
        <v>0</v>
      </c>
      <c r="H63" s="121"/>
      <c r="I63" s="110">
        <f>I64+I65</f>
        <v>3.386</v>
      </c>
      <c r="J63" s="16"/>
      <c r="K63" s="16">
        <f>K64+K65</f>
        <v>0</v>
      </c>
      <c r="L63" s="110">
        <f>L64+L65</f>
        <v>80.33985</v>
      </c>
      <c r="M63" s="110">
        <f>M64+M65</f>
        <v>116.857</v>
      </c>
      <c r="N63" s="12">
        <f t="shared" si="12"/>
        <v>3689.7918499999996</v>
      </c>
      <c r="O63" s="110">
        <f>O64+O65</f>
        <v>-80.33985</v>
      </c>
      <c r="P63" s="16">
        <f t="shared" si="9"/>
        <v>3609.4519999999998</v>
      </c>
      <c r="Q63" s="110">
        <f>Q64+Q65</f>
        <v>-3609.4519999999998</v>
      </c>
      <c r="R63" s="110">
        <f t="shared" si="10"/>
        <v>0</v>
      </c>
      <c r="S63" s="16">
        <f t="shared" si="13"/>
        <v>0</v>
      </c>
    </row>
    <row r="64" spans="1:19" ht="15">
      <c r="A64" s="114"/>
      <c r="B64" s="125" t="s">
        <v>101</v>
      </c>
      <c r="C64" s="18">
        <v>1000</v>
      </c>
      <c r="D64" s="18">
        <v>0</v>
      </c>
      <c r="E64" s="121">
        <v>0</v>
      </c>
      <c r="F64" s="121">
        <v>0</v>
      </c>
      <c r="G64" s="121"/>
      <c r="H64" s="121">
        <v>0</v>
      </c>
      <c r="I64" s="18"/>
      <c r="J64" s="16"/>
      <c r="K64" s="16"/>
      <c r="L64" s="18"/>
      <c r="M64" s="18">
        <v>116.857</v>
      </c>
      <c r="N64" s="12">
        <f t="shared" si="12"/>
        <v>1116.857</v>
      </c>
      <c r="O64" s="15"/>
      <c r="P64" s="16">
        <f t="shared" si="9"/>
        <v>1116.857</v>
      </c>
      <c r="Q64" s="15">
        <f>-P64</f>
        <v>-1116.857</v>
      </c>
      <c r="R64" s="110"/>
      <c r="S64" s="16">
        <f t="shared" si="13"/>
        <v>0</v>
      </c>
    </row>
    <row r="65" spans="1:19" ht="19.5" customHeight="1">
      <c r="A65" s="114"/>
      <c r="B65" s="125" t="s">
        <v>102</v>
      </c>
      <c r="C65" s="18">
        <v>1254.901</v>
      </c>
      <c r="D65" s="18">
        <v>1234.308</v>
      </c>
      <c r="E65" s="121">
        <v>0</v>
      </c>
      <c r="F65" s="121">
        <v>0</v>
      </c>
      <c r="G65" s="121"/>
      <c r="H65" s="121">
        <v>0</v>
      </c>
      <c r="I65" s="18">
        <v>3.386</v>
      </c>
      <c r="J65" s="16"/>
      <c r="K65" s="16"/>
      <c r="L65" s="18">
        <v>80.33985</v>
      </c>
      <c r="M65" s="18"/>
      <c r="N65" s="12">
        <f t="shared" si="12"/>
        <v>2572.9348499999996</v>
      </c>
      <c r="O65" s="14">
        <v>-80.33985</v>
      </c>
      <c r="P65" s="16">
        <f t="shared" si="9"/>
        <v>2492.595</v>
      </c>
      <c r="Q65" s="15">
        <f>-P65</f>
        <v>-2492.595</v>
      </c>
      <c r="R65" s="110">
        <f t="shared" si="10"/>
        <v>0</v>
      </c>
      <c r="S65" s="16">
        <f t="shared" si="13"/>
        <v>0</v>
      </c>
    </row>
    <row r="66" spans="1:19" ht="34.5" customHeight="1">
      <c r="A66" s="114"/>
      <c r="B66" s="126" t="s">
        <v>103</v>
      </c>
      <c r="C66" s="18">
        <v>-599.775</v>
      </c>
      <c r="D66" s="18">
        <v>-600.0150000000001</v>
      </c>
      <c r="E66" s="121">
        <v>-15.537</v>
      </c>
      <c r="F66" s="121">
        <v>-23.391</v>
      </c>
      <c r="G66" s="121">
        <v>-32.085</v>
      </c>
      <c r="H66" s="121"/>
      <c r="I66" s="121">
        <v>-86.337</v>
      </c>
      <c r="J66" s="121">
        <v>-0.024647</v>
      </c>
      <c r="K66" s="18"/>
      <c r="L66" s="18"/>
      <c r="M66" s="18"/>
      <c r="N66" s="12">
        <f t="shared" si="12"/>
        <v>-1357.164647</v>
      </c>
      <c r="O66" s="15"/>
      <c r="P66" s="16">
        <f t="shared" si="9"/>
        <v>-1357.164647</v>
      </c>
      <c r="Q66" s="15"/>
      <c r="R66" s="110">
        <f t="shared" si="10"/>
        <v>-1357.164647</v>
      </c>
      <c r="S66" s="16">
        <f t="shared" si="13"/>
        <v>-0.11551526982778652</v>
      </c>
    </row>
    <row r="67" spans="2:19" ht="12" customHeight="1">
      <c r="B67" s="126"/>
      <c r="C67" s="18"/>
      <c r="D67" s="18"/>
      <c r="E67" s="121"/>
      <c r="F67" s="121"/>
      <c r="G67" s="121"/>
      <c r="H67" s="121"/>
      <c r="I67" s="9"/>
      <c r="J67" s="16"/>
      <c r="K67" s="18"/>
      <c r="L67" s="18"/>
      <c r="M67" s="18"/>
      <c r="N67" s="12">
        <f t="shared" si="12"/>
        <v>0</v>
      </c>
      <c r="O67" s="15"/>
      <c r="P67" s="16"/>
      <c r="Q67" s="15"/>
      <c r="R67" s="110"/>
      <c r="S67" s="16"/>
    </row>
    <row r="68" spans="2:19" ht="34.5" customHeight="1" thickBot="1">
      <c r="B68" s="127" t="s">
        <v>104</v>
      </c>
      <c r="C68" s="128">
        <f>C20-C46</f>
        <v>-54487.762986999995</v>
      </c>
      <c r="D68" s="128">
        <f>D20-D46</f>
        <v>6316.066917000004</v>
      </c>
      <c r="E68" s="129">
        <f>E20-E46</f>
        <v>12.53878300001088</v>
      </c>
      <c r="F68" s="129">
        <f>F20-F46</f>
        <v>1510.7600000000007</v>
      </c>
      <c r="G68" s="129">
        <f>G20-G46</f>
        <v>-2747.042999999998</v>
      </c>
      <c r="H68" s="129">
        <f>H20-H46</f>
        <v>0</v>
      </c>
      <c r="I68" s="128">
        <f>I20-I46</f>
        <v>3118.4439999999995</v>
      </c>
      <c r="J68" s="128">
        <f>J20-J46</f>
        <v>18.364045999999973</v>
      </c>
      <c r="K68" s="128">
        <f>K20-K46</f>
        <v>84.63450961999999</v>
      </c>
      <c r="L68" s="128">
        <f>L20-L46</f>
        <v>79.1270599999998</v>
      </c>
      <c r="M68" s="128">
        <f>M20-M46</f>
        <v>1038.189</v>
      </c>
      <c r="N68" s="130">
        <f t="shared" si="12"/>
        <v>-45056.68167137997</v>
      </c>
      <c r="O68" s="128">
        <f>O20-O46</f>
        <v>0</v>
      </c>
      <c r="P68" s="128">
        <f>P20-P46</f>
        <v>-45056.681671380065</v>
      </c>
      <c r="Q68" s="128">
        <f>Q20-Q46</f>
        <v>767.6329999999998</v>
      </c>
      <c r="R68" s="128">
        <f>R20-R46</f>
        <v>-44289.048671380035</v>
      </c>
      <c r="S68" s="131">
        <f>R68/$R$11*100</f>
        <v>-3.7696689336842377</v>
      </c>
    </row>
    <row r="69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2021-10-22T09:33:45Z</cp:lastPrinted>
  <dcterms:created xsi:type="dcterms:W3CDTF">2021-10-22T09:01:02Z</dcterms:created>
  <dcterms:modified xsi:type="dcterms:W3CDTF">2021-10-22T09:34:10Z</dcterms:modified>
  <cp:category/>
  <cp:version/>
  <cp:contentType/>
  <cp:contentStatus/>
</cp:coreProperties>
</file>