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 mai 202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 mai 2021 '!$A$1:$S$68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 mai 2021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<sst xmlns="http://schemas.openxmlformats.org/spreadsheetml/2006/main" count="113" uniqueCount="105">
  <si>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>Anexa nr.1</t>
  </si>
  <si>
    <t xml:space="preserve">BUGETUL GENERAL CONSOLIDAT </t>
  </si>
  <si>
    <t>Realizări 01.01 - 31.05.2021</t>
  </si>
  <si>
    <t>PIB 2021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</si>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</sst>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65" fontId="11" fillId="33" borderId="0" xfId="0" applyNumberFormat="1" applyFont="1" applyFill="1" applyAlignment="1" applyProtection="1">
      <alignment horizontal="center"/>
      <protection locked="0"/>
    </xf>
    <xf numFmtId="164" fontId="6" fillId="33" borderId="0" xfId="56" applyNumberFormat="1" applyFont="1" applyFill="1" applyAlignment="1">
      <alignment/>
      <protection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right" vertical="center"/>
      <protection locked="0"/>
    </xf>
    <xf numFmtId="165" fontId="10" fillId="33" borderId="0" xfId="0" applyNumberFormat="1" applyFont="1" applyFill="1" applyAlignment="1" applyProtection="1">
      <alignment horizontal="center" vertical="center"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8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4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0" fontId="2" fillId="33" borderId="0" xfId="0" applyFont="1" applyFill="1" applyBorder="1" applyAlignment="1">
      <alignment horizontal="center" vertical="top" wrapText="1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right" wrapText="1"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mai%202021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 in luna"/>
      <sheetName val=" mai 2021 "/>
      <sheetName val="UAT mai 2021"/>
      <sheetName val="consolidari mai"/>
      <sheetName val="aprilie 2021  (valori)"/>
      <sheetName val="UAT aprilie 2021 (valori)"/>
      <sheetName val="Sinteza - An 2"/>
      <sheetName val="Sinteza - An 2 (engleza)"/>
      <sheetName val="2021 Engl"/>
      <sheetName val="2020 - 2021"/>
      <sheetName val="Progr.15.06.2021.(Liliana)"/>
      <sheetName val="Sinteza-Anexa program 6 luni"/>
      <sheetName val="progr 6 luni % execuție  "/>
      <sheetName val="Sinteza - Anexa program anual"/>
      <sheetName val="program %.exec"/>
      <sheetName val="dob_trez"/>
      <sheetName val="SPECIAL_CNAIR"/>
      <sheetName val="CNAIR_ex"/>
      <sheetName val="Sinteza - program 3 luni "/>
      <sheetName val="program trim I _%.exec"/>
      <sheetName val="mai 2020 "/>
      <sheetName val="mai 2020 leg"/>
      <sheetName val="Sinteza-anexa program 9 luni "/>
      <sheetName val="program 9 luni .%.exec "/>
      <sheetName val="bgc desfasurat"/>
      <sheetName val="pres (DS)"/>
      <sheetName val="progr 6 luni % execuție   (VA)"/>
      <sheetName val="decembrie 2020  (valori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68"/>
  <sheetViews>
    <sheetView showZeros="0" tabSelected="1" view="pageBreakPreview" zoomScale="75" zoomScaleNormal="81" zoomScaleSheetLayoutView="75" zoomScalePageLayoutView="0" workbookViewId="0" topLeftCell="A1">
      <pane xSplit="2" ySplit="16" topLeftCell="E58" activePane="bottomRight" state="frozen"/>
      <selection pane="topLeft" activeCell="P78" sqref="P78"/>
      <selection pane="topRight" activeCell="P78" sqref="P78"/>
      <selection pane="bottomLeft" activeCell="P78" sqref="P78"/>
      <selection pane="bottomRight" activeCell="O64" sqref="O64"/>
    </sheetView>
  </sheetViews>
  <sheetFormatPr defaultColWidth="9.140625" defaultRowHeight="19.5" customHeight="1" outlineLevelRow="1"/>
  <cols>
    <col min="1" max="1" width="3.8515625" style="13" customWidth="1"/>
    <col min="2" max="2" width="52.140625" style="19" customWidth="1"/>
    <col min="3" max="3" width="21.140625" style="19" customWidth="1"/>
    <col min="4" max="4" width="13.7109375" style="19" customWidth="1"/>
    <col min="5" max="5" width="16.00390625" style="125" customWidth="1"/>
    <col min="6" max="6" width="12.7109375" style="125" customWidth="1"/>
    <col min="7" max="7" width="15.7109375" style="125" customWidth="1"/>
    <col min="8" max="8" width="11.140625" style="125" customWidth="1"/>
    <col min="9" max="9" width="15.8515625" style="19" customWidth="1"/>
    <col min="10" max="10" width="13.28125" style="19" customWidth="1"/>
    <col min="11" max="11" width="12.8515625" style="19" customWidth="1"/>
    <col min="12" max="12" width="14.28125" style="19" customWidth="1"/>
    <col min="13" max="13" width="16.28125" style="19" customWidth="1"/>
    <col min="14" max="14" width="14.00390625" style="20" customWidth="1"/>
    <col min="15" max="15" width="11.7109375" style="19" customWidth="1"/>
    <col min="16" max="16" width="12.7109375" style="20" customWidth="1"/>
    <col min="17" max="17" width="11.57421875" style="19" customWidth="1"/>
    <col min="18" max="18" width="15.7109375" style="21" customWidth="1"/>
    <col min="19" max="19" width="9.57421875" style="45" customWidth="1"/>
    <col min="20" max="16384" width="8.8515625" style="13" customWidth="1"/>
  </cols>
  <sheetData>
    <row r="1" spans="2:19" ht="23.25" customHeight="1">
      <c r="B1" s="15"/>
      <c r="C1" s="13"/>
      <c r="D1" s="13"/>
      <c r="E1" s="16"/>
      <c r="F1" s="16"/>
      <c r="G1" s="16"/>
      <c r="H1" s="17"/>
      <c r="I1" s="18"/>
      <c r="S1" s="22" t="s">
        <v>0</v>
      </c>
    </row>
    <row r="2" spans="2:19" ht="15" customHeight="1">
      <c r="B2" s="23"/>
      <c r="C2" s="24"/>
      <c r="D2" s="25"/>
      <c r="E2" s="26"/>
      <c r="F2" s="26"/>
      <c r="G2" s="26"/>
      <c r="H2" s="26"/>
      <c r="I2" s="24"/>
      <c r="J2" s="27"/>
      <c r="K2" s="25"/>
      <c r="L2" s="13"/>
      <c r="M2" s="13"/>
      <c r="N2" s="28"/>
      <c r="O2" s="135"/>
      <c r="P2" s="135"/>
      <c r="Q2" s="135"/>
      <c r="R2" s="135"/>
      <c r="S2" s="135"/>
    </row>
    <row r="3" spans="2:19" ht="22.5" customHeight="1" outlineLevel="1">
      <c r="B3" s="136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2:19" ht="15" outlineLevel="1">
      <c r="B4" s="137" t="s">
        <v>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2:19" ht="15" outlineLevel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2:19" ht="15" outlineLevel="1">
      <c r="B6" s="29"/>
      <c r="C6" s="30"/>
      <c r="D6" s="30"/>
      <c r="E6" s="30"/>
      <c r="F6" s="29"/>
      <c r="G6" s="29"/>
      <c r="H6" s="29"/>
      <c r="I6" s="31"/>
      <c r="J6" s="32"/>
      <c r="K6" s="32"/>
      <c r="L6" s="33"/>
      <c r="M6" s="33"/>
      <c r="N6" s="3"/>
      <c r="O6" s="29"/>
      <c r="P6" s="29"/>
      <c r="Q6" s="29"/>
      <c r="R6" s="29"/>
      <c r="S6" s="29"/>
    </row>
    <row r="7" spans="2:19" ht="15" outlineLevel="1">
      <c r="B7" s="34"/>
      <c r="C7" s="30"/>
      <c r="D7" s="30"/>
      <c r="E7" s="30"/>
      <c r="F7" s="30"/>
      <c r="G7" s="30"/>
      <c r="H7" s="35"/>
      <c r="I7" s="36"/>
      <c r="J7" s="36"/>
      <c r="K7" s="36"/>
      <c r="L7" s="35"/>
      <c r="M7" s="35"/>
      <c r="N7" s="35"/>
      <c r="P7" s="35"/>
      <c r="Q7" s="35"/>
      <c r="R7" s="29"/>
      <c r="S7" s="35"/>
    </row>
    <row r="8" spans="2:19" ht="0" customHeight="1" hidden="1" outlineLevel="1">
      <c r="B8" s="5"/>
      <c r="C8" s="30"/>
      <c r="D8" s="30"/>
      <c r="E8" s="30"/>
      <c r="F8" s="35"/>
      <c r="G8" s="30"/>
      <c r="H8" s="35"/>
      <c r="I8" s="36"/>
      <c r="J8" s="37"/>
      <c r="K8" s="38"/>
      <c r="L8" s="35"/>
      <c r="M8" s="35"/>
      <c r="N8" s="35"/>
      <c r="O8" s="35"/>
      <c r="P8" s="35"/>
      <c r="Q8" s="35"/>
      <c r="R8" s="29"/>
      <c r="S8" s="35"/>
    </row>
    <row r="9" spans="2:19" ht="15" outlineLevel="1">
      <c r="B9" s="5"/>
      <c r="C9" s="30"/>
      <c r="D9" s="30"/>
      <c r="E9" s="30"/>
      <c r="F9" s="30"/>
      <c r="G9" s="30"/>
      <c r="H9" s="35"/>
      <c r="I9" s="39"/>
      <c r="J9" s="40"/>
      <c r="K9" s="30"/>
      <c r="L9" s="41"/>
      <c r="M9" s="41"/>
      <c r="N9" s="35"/>
      <c r="O9" s="35"/>
      <c r="P9" s="35"/>
      <c r="Q9" s="35"/>
      <c r="R9" s="35"/>
      <c r="S9" s="35"/>
    </row>
    <row r="10" spans="2:14" ht="24" customHeight="1" outlineLevel="1">
      <c r="B10" s="43"/>
      <c r="C10" s="3"/>
      <c r="D10" s="3"/>
      <c r="E10" s="3"/>
      <c r="F10" s="3"/>
      <c r="G10" s="3"/>
      <c r="H10" s="3"/>
      <c r="I10" s="3"/>
      <c r="J10" s="32"/>
      <c r="K10" s="44"/>
      <c r="L10" s="32"/>
      <c r="M10" s="32"/>
      <c r="N10" s="33"/>
    </row>
    <row r="11" spans="2:19" ht="18.75" customHeight="1" outlineLevel="1">
      <c r="B11" s="1"/>
      <c r="C11" s="3"/>
      <c r="D11" s="3"/>
      <c r="E11" s="3"/>
      <c r="F11" s="3"/>
      <c r="G11" s="3"/>
      <c r="H11" s="3"/>
      <c r="I11" s="3"/>
      <c r="J11" s="46"/>
      <c r="K11" s="33"/>
      <c r="L11" s="46"/>
      <c r="M11" s="46"/>
      <c r="N11" s="46"/>
      <c r="O11" s="47"/>
      <c r="P11" s="47"/>
      <c r="Q11" s="20" t="s">
        <v>3</v>
      </c>
      <c r="R11" s="2">
        <v>1142855</v>
      </c>
      <c r="S11" s="48"/>
    </row>
    <row r="12" spans="2:19" ht="17.25" outlineLevel="1">
      <c r="B12" s="1"/>
      <c r="C12" s="33"/>
      <c r="D12" s="33"/>
      <c r="E12" s="33"/>
      <c r="F12" s="33"/>
      <c r="G12" s="49"/>
      <c r="H12" s="50"/>
      <c r="I12" s="51"/>
      <c r="J12" s="13"/>
      <c r="K12" s="42"/>
      <c r="L12" s="42"/>
      <c r="M12" s="42"/>
      <c r="N12" s="27"/>
      <c r="O12" s="52"/>
      <c r="P12" s="53"/>
      <c r="Q12" s="52"/>
      <c r="R12" s="54"/>
      <c r="S12" s="55" t="s">
        <v>4</v>
      </c>
    </row>
    <row r="13" spans="2:19" ht="15">
      <c r="B13" s="57"/>
      <c r="C13" s="58" t="s">
        <v>5</v>
      </c>
      <c r="D13" s="58" t="s">
        <v>5</v>
      </c>
      <c r="E13" s="59" t="s">
        <v>5</v>
      </c>
      <c r="F13" s="59" t="s">
        <v>5</v>
      </c>
      <c r="G13" s="59" t="s">
        <v>6</v>
      </c>
      <c r="H13" s="59" t="s">
        <v>7</v>
      </c>
      <c r="I13" s="58" t="s">
        <v>5</v>
      </c>
      <c r="J13" s="58" t="s">
        <v>8</v>
      </c>
      <c r="K13" s="58" t="s">
        <v>9</v>
      </c>
      <c r="L13" s="58" t="s">
        <v>9</v>
      </c>
      <c r="M13" s="58" t="s">
        <v>10</v>
      </c>
      <c r="N13" s="60" t="s">
        <v>11</v>
      </c>
      <c r="O13" s="58" t="s">
        <v>12</v>
      </c>
      <c r="P13" s="61" t="s">
        <v>11</v>
      </c>
      <c r="Q13" s="58" t="s">
        <v>13</v>
      </c>
      <c r="R13" s="138" t="s">
        <v>14</v>
      </c>
      <c r="S13" s="138"/>
    </row>
    <row r="14" spans="2:19" ht="19.5" customHeight="1">
      <c r="B14" s="62"/>
      <c r="C14" s="63" t="s">
        <v>15</v>
      </c>
      <c r="D14" s="63" t="s">
        <v>16</v>
      </c>
      <c r="E14" s="64" t="s">
        <v>17</v>
      </c>
      <c r="F14" s="64" t="s">
        <v>18</v>
      </c>
      <c r="G14" s="64" t="s">
        <v>19</v>
      </c>
      <c r="H14" s="64" t="s">
        <v>20</v>
      </c>
      <c r="I14" s="63" t="s">
        <v>21</v>
      </c>
      <c r="J14" s="63" t="s">
        <v>20</v>
      </c>
      <c r="K14" s="63" t="s">
        <v>22</v>
      </c>
      <c r="L14" s="63" t="s">
        <v>23</v>
      </c>
      <c r="M14" s="65"/>
      <c r="N14" s="66"/>
      <c r="O14" s="63" t="s">
        <v>24</v>
      </c>
      <c r="P14" s="67" t="s">
        <v>25</v>
      </c>
      <c r="Q14" s="68" t="s">
        <v>26</v>
      </c>
      <c r="R14" s="139"/>
      <c r="S14" s="139"/>
    </row>
    <row r="15" spans="2:19" ht="15.75" customHeight="1">
      <c r="B15" s="69"/>
      <c r="C15" s="63" t="s">
        <v>27</v>
      </c>
      <c r="D15" s="63" t="s">
        <v>28</v>
      </c>
      <c r="E15" s="64" t="s">
        <v>29</v>
      </c>
      <c r="F15" s="64" t="s">
        <v>30</v>
      </c>
      <c r="G15" s="64" t="s">
        <v>31</v>
      </c>
      <c r="H15" s="64" t="s">
        <v>32</v>
      </c>
      <c r="I15" s="63" t="s">
        <v>33</v>
      </c>
      <c r="J15" s="63" t="s">
        <v>34</v>
      </c>
      <c r="K15" s="63" t="s">
        <v>35</v>
      </c>
      <c r="L15" s="63" t="s">
        <v>36</v>
      </c>
      <c r="M15" s="30"/>
      <c r="N15" s="66"/>
      <c r="O15" s="63" t="s">
        <v>37</v>
      </c>
      <c r="P15" s="67" t="s">
        <v>38</v>
      </c>
      <c r="Q15" s="68" t="s">
        <v>39</v>
      </c>
      <c r="R15" s="139"/>
      <c r="S15" s="139"/>
    </row>
    <row r="16" spans="2:19" ht="17.25">
      <c r="B16" s="70"/>
      <c r="C16" s="71"/>
      <c r="D16" s="63" t="s">
        <v>40</v>
      </c>
      <c r="E16" s="64" t="s">
        <v>41</v>
      </c>
      <c r="F16" s="64" t="s">
        <v>42</v>
      </c>
      <c r="G16" s="64" t="s">
        <v>43</v>
      </c>
      <c r="H16" s="64"/>
      <c r="I16" s="63" t="s">
        <v>44</v>
      </c>
      <c r="J16" s="63" t="s">
        <v>45</v>
      </c>
      <c r="K16" s="63"/>
      <c r="L16" s="63" t="s">
        <v>46</v>
      </c>
      <c r="M16" s="30"/>
      <c r="N16" s="66"/>
      <c r="O16" s="63" t="s">
        <v>47</v>
      </c>
      <c r="P16" s="66" t="s">
        <v>48</v>
      </c>
      <c r="Q16" s="68" t="s">
        <v>49</v>
      </c>
      <c r="R16" s="139"/>
      <c r="S16" s="139"/>
    </row>
    <row r="17" spans="2:19" ht="15.75" customHeight="1">
      <c r="B17" s="52"/>
      <c r="C17" s="13"/>
      <c r="D17" s="63" t="s">
        <v>50</v>
      </c>
      <c r="E17" s="64"/>
      <c r="F17" s="64"/>
      <c r="G17" s="64" t="s">
        <v>51</v>
      </c>
      <c r="H17" s="64"/>
      <c r="I17" s="63" t="s">
        <v>52</v>
      </c>
      <c r="J17" s="63"/>
      <c r="K17" s="63"/>
      <c r="L17" s="63" t="s">
        <v>53</v>
      </c>
      <c r="M17" s="63"/>
      <c r="N17" s="66"/>
      <c r="O17" s="63"/>
      <c r="P17" s="66"/>
      <c r="Q17" s="68"/>
      <c r="R17" s="135" t="s">
        <v>54</v>
      </c>
      <c r="S17" s="135" t="s">
        <v>55</v>
      </c>
    </row>
    <row r="18" spans="2:19" ht="51" customHeight="1">
      <c r="B18" s="72"/>
      <c r="C18" s="13"/>
      <c r="D18" s="73"/>
      <c r="E18" s="73"/>
      <c r="F18" s="73"/>
      <c r="G18" s="64" t="s">
        <v>56</v>
      </c>
      <c r="H18" s="64"/>
      <c r="I18" s="74" t="s">
        <v>57</v>
      </c>
      <c r="J18" s="63"/>
      <c r="K18" s="63"/>
      <c r="L18" s="74" t="s">
        <v>58</v>
      </c>
      <c r="M18" s="74"/>
      <c r="N18" s="66"/>
      <c r="O18" s="63"/>
      <c r="P18" s="66"/>
      <c r="Q18" s="68"/>
      <c r="R18" s="135"/>
      <c r="S18" s="135"/>
    </row>
    <row r="19" spans="2:19" ht="18" customHeight="1" thickBot="1">
      <c r="B19" s="126"/>
      <c r="C19" s="78"/>
      <c r="D19" s="127"/>
      <c r="E19" s="127"/>
      <c r="F19" s="127"/>
      <c r="G19" s="128"/>
      <c r="H19" s="128"/>
      <c r="I19" s="129"/>
      <c r="J19" s="130"/>
      <c r="K19" s="130"/>
      <c r="L19" s="129"/>
      <c r="M19" s="129"/>
      <c r="N19" s="131"/>
      <c r="O19" s="130"/>
      <c r="P19" s="131"/>
      <c r="Q19" s="132"/>
      <c r="R19" s="133"/>
      <c r="S19" s="134"/>
    </row>
    <row r="20" spans="2:19" s="82" customFormat="1" ht="30.75" customHeight="1" thickTop="1">
      <c r="B20" s="6" t="s">
        <v>59</v>
      </c>
      <c r="C20" s="7">
        <f aca="true" t="shared" si="0" ref="C20:M20">C21+C37+C38+C39+C40+C41+C42+C43+C44</f>
        <v>67011.200092</v>
      </c>
      <c r="D20" s="7">
        <f t="shared" si="0"/>
        <v>40792.607628</v>
      </c>
      <c r="E20" s="7">
        <f>E21+E37+E38+E39+E40+E41+E42+E43+E44</f>
        <v>39560.535200000006</v>
      </c>
      <c r="F20" s="7">
        <f>F21+F37+F38+F39+F40+F41+F42+F43+F44</f>
        <v>2755.484713</v>
      </c>
      <c r="G20" s="7">
        <f t="shared" si="0"/>
        <v>16570.549259</v>
      </c>
      <c r="H20" s="7">
        <f>H21+H37+H38+H39+H40+H41+H42+H43+H44</f>
        <v>0</v>
      </c>
      <c r="I20" s="7">
        <f>I21+I37+I38+I39+I40+I41+I42+I43+I44</f>
        <v>14166.949</v>
      </c>
      <c r="J20" s="7">
        <f t="shared" si="0"/>
        <v>155.72631400000003</v>
      </c>
      <c r="K20" s="7">
        <f t="shared" si="0"/>
        <v>77.92709546</v>
      </c>
      <c r="L20" s="8">
        <f t="shared" si="0"/>
        <v>2526.72859</v>
      </c>
      <c r="M20" s="8">
        <f t="shared" si="0"/>
        <v>136.45</v>
      </c>
      <c r="N20" s="79">
        <f>SUM(C20:M20)</f>
        <v>183754.15789146002</v>
      </c>
      <c r="O20" s="80">
        <f>O21+O37+O38+O41+O39</f>
        <v>-34488.967653529995</v>
      </c>
      <c r="P20" s="79">
        <f aca="true" t="shared" si="1" ref="P20:P42">N20+O20</f>
        <v>149265.19023793004</v>
      </c>
      <c r="Q20" s="80">
        <f>Q21+Q37+Q38+Q41+Q43</f>
        <v>-1903.779</v>
      </c>
      <c r="R20" s="81">
        <f>P20+Q20</f>
        <v>147361.41123793003</v>
      </c>
      <c r="S20" s="79">
        <f>R20/$R$11*100</f>
        <v>12.89414765984574</v>
      </c>
    </row>
    <row r="21" spans="2:19" s="84" customFormat="1" ht="18.75" customHeight="1">
      <c r="B21" s="75" t="s">
        <v>60</v>
      </c>
      <c r="C21" s="7">
        <f>C22+C35+C36</f>
        <v>57615.091592</v>
      </c>
      <c r="D21" s="7">
        <f>D22+D35+D36</f>
        <v>31571.867</v>
      </c>
      <c r="E21" s="8">
        <f>E22+E35+E36</f>
        <v>31864.7972</v>
      </c>
      <c r="F21" s="8">
        <f>F22+F35+F36</f>
        <v>1123.611225</v>
      </c>
      <c r="G21" s="8">
        <f>G22+G35+G36</f>
        <v>16380.399259</v>
      </c>
      <c r="H21" s="8"/>
      <c r="I21" s="7">
        <f>I22+I35+I36</f>
        <v>5126.8189999999995</v>
      </c>
      <c r="J21" s="7"/>
      <c r="K21" s="10">
        <f>K22+K35+K36</f>
        <v>77.92709546</v>
      </c>
      <c r="L21" s="10">
        <f>L22+L35+L36</f>
        <v>630.50248</v>
      </c>
      <c r="M21" s="10">
        <f>M22+M35+M36</f>
        <v>89.906</v>
      </c>
      <c r="N21" s="79">
        <f aca="true" t="shared" si="2" ref="N21:N44">SUM(C21:M21)</f>
        <v>144480.92085146</v>
      </c>
      <c r="O21" s="7">
        <f>O22+O35+O36</f>
        <v>-7690.323789530001</v>
      </c>
      <c r="P21" s="10">
        <f t="shared" si="1"/>
        <v>136790.59706193</v>
      </c>
      <c r="Q21" s="7">
        <f>Q22+Q35+Q36</f>
        <v>0</v>
      </c>
      <c r="R21" s="83">
        <f aca="true" t="shared" si="3" ref="R21:R42">P21+Q21</f>
        <v>136790.59706193</v>
      </c>
      <c r="S21" s="10">
        <f aca="true" t="shared" si="4" ref="S21:S43">R21/$R$11*100</f>
        <v>11.969199685168284</v>
      </c>
    </row>
    <row r="22" spans="2:19" ht="28.5" customHeight="1">
      <c r="B22" s="85" t="s">
        <v>61</v>
      </c>
      <c r="C22" s="12">
        <f>C23+C27+C28+C33+C34</f>
        <v>49264.151122999996</v>
      </c>
      <c r="D22" s="12">
        <f>D23+D27+D28+D33+D34</f>
        <v>23865.436999999998</v>
      </c>
      <c r="E22" s="86">
        <f aca="true" t="shared" si="5" ref="E22:L22">E23+E27+E28+E33+E34</f>
        <v>0</v>
      </c>
      <c r="F22" s="86">
        <f t="shared" si="5"/>
        <v>0</v>
      </c>
      <c r="G22" s="87">
        <f t="shared" si="5"/>
        <v>1615.384</v>
      </c>
      <c r="H22" s="86">
        <f t="shared" si="5"/>
        <v>0</v>
      </c>
      <c r="I22" s="12">
        <f>I23+I27+I28+I33+I34</f>
        <v>407.086</v>
      </c>
      <c r="J22" s="56">
        <f t="shared" si="5"/>
        <v>0</v>
      </c>
      <c r="K22" s="56">
        <f t="shared" si="5"/>
        <v>0</v>
      </c>
      <c r="L22" s="56">
        <f t="shared" si="5"/>
        <v>0</v>
      </c>
      <c r="M22" s="56"/>
      <c r="N22" s="79">
        <f t="shared" si="2"/>
        <v>75152.058123</v>
      </c>
      <c r="O22" s="56">
        <f>O23+O27+O28+O33+O34</f>
        <v>0</v>
      </c>
      <c r="P22" s="12">
        <f t="shared" si="1"/>
        <v>75152.058123</v>
      </c>
      <c r="Q22" s="56">
        <f>Q23+Q27+Q28+Q33+Q34</f>
        <v>0</v>
      </c>
      <c r="R22" s="10">
        <f t="shared" si="3"/>
        <v>75152.058123</v>
      </c>
      <c r="S22" s="12">
        <f t="shared" si="4"/>
        <v>6.575817415420153</v>
      </c>
    </row>
    <row r="23" spans="2:19" ht="33.75" customHeight="1">
      <c r="B23" s="88" t="s">
        <v>62</v>
      </c>
      <c r="C23" s="12">
        <f aca="true" t="shared" si="6" ref="C23:H23">C24+C25+C26</f>
        <v>11140.779236</v>
      </c>
      <c r="D23" s="12">
        <f>D24+D25+D26</f>
        <v>10636.795</v>
      </c>
      <c r="E23" s="86">
        <f t="shared" si="6"/>
        <v>0</v>
      </c>
      <c r="F23" s="86">
        <f t="shared" si="6"/>
        <v>0</v>
      </c>
      <c r="G23" s="86">
        <f t="shared" si="6"/>
        <v>0</v>
      </c>
      <c r="H23" s="86">
        <f t="shared" si="6"/>
        <v>0</v>
      </c>
      <c r="I23" s="86">
        <f>I24+I25+I26</f>
        <v>0</v>
      </c>
      <c r="J23" s="56">
        <f>J24+J25+J26</f>
        <v>0</v>
      </c>
      <c r="K23" s="3">
        <f>K24+K25+K26</f>
        <v>0</v>
      </c>
      <c r="L23" s="56">
        <f>L24+L25+L26</f>
        <v>0</v>
      </c>
      <c r="M23" s="56">
        <f>M24+M25+M26</f>
        <v>0</v>
      </c>
      <c r="N23" s="79">
        <f t="shared" si="2"/>
        <v>21777.574236</v>
      </c>
      <c r="O23" s="56">
        <f>O24+O25+O26</f>
        <v>0</v>
      </c>
      <c r="P23" s="12">
        <f t="shared" si="1"/>
        <v>21777.574236</v>
      </c>
      <c r="Q23" s="56">
        <f>Q24+Q25+Q26</f>
        <v>0</v>
      </c>
      <c r="R23" s="10">
        <f t="shared" si="3"/>
        <v>21777.574236</v>
      </c>
      <c r="S23" s="12">
        <f>R23/$R$11*100</f>
        <v>1.9055413185399723</v>
      </c>
    </row>
    <row r="24" spans="2:19" ht="22.5" customHeight="1">
      <c r="B24" s="89" t="s">
        <v>63</v>
      </c>
      <c r="C24" s="3">
        <v>7994.372</v>
      </c>
      <c r="D24" s="3">
        <v>14.42</v>
      </c>
      <c r="E24" s="86"/>
      <c r="F24" s="86"/>
      <c r="G24" s="86"/>
      <c r="H24" s="86"/>
      <c r="I24" s="12"/>
      <c r="J24" s="3"/>
      <c r="K24" s="3"/>
      <c r="L24" s="3"/>
      <c r="M24" s="3"/>
      <c r="N24" s="79">
        <f t="shared" si="2"/>
        <v>8008.792</v>
      </c>
      <c r="O24" s="3"/>
      <c r="P24" s="12">
        <f t="shared" si="1"/>
        <v>8008.792</v>
      </c>
      <c r="Q24" s="3"/>
      <c r="R24" s="10">
        <f t="shared" si="3"/>
        <v>8008.792</v>
      </c>
      <c r="S24" s="12">
        <f>R24/$R$11*100</f>
        <v>0.7007706139449013</v>
      </c>
    </row>
    <row r="25" spans="2:19" ht="30" customHeight="1">
      <c r="B25" s="89" t="s">
        <v>64</v>
      </c>
      <c r="C25" s="3">
        <v>1429.2142360000003</v>
      </c>
      <c r="D25" s="3">
        <v>10616.921</v>
      </c>
      <c r="E25" s="77"/>
      <c r="F25" s="77"/>
      <c r="G25" s="77"/>
      <c r="H25" s="77"/>
      <c r="I25" s="12"/>
      <c r="J25" s="3"/>
      <c r="K25" s="3"/>
      <c r="L25" s="3"/>
      <c r="M25" s="3"/>
      <c r="N25" s="79">
        <f t="shared" si="2"/>
        <v>12046.135236</v>
      </c>
      <c r="O25" s="3"/>
      <c r="P25" s="12">
        <f t="shared" si="1"/>
        <v>12046.135236</v>
      </c>
      <c r="Q25" s="3"/>
      <c r="R25" s="10">
        <f t="shared" si="3"/>
        <v>12046.135236</v>
      </c>
      <c r="S25" s="12">
        <f>R25/$R$11*100</f>
        <v>1.0540388094727677</v>
      </c>
    </row>
    <row r="26" spans="2:19" ht="36" customHeight="1">
      <c r="B26" s="90" t="s">
        <v>65</v>
      </c>
      <c r="C26" s="3">
        <v>1717.193</v>
      </c>
      <c r="D26" s="3">
        <v>5.454</v>
      </c>
      <c r="E26" s="77"/>
      <c r="F26" s="77"/>
      <c r="G26" s="77"/>
      <c r="H26" s="77"/>
      <c r="I26" s="12"/>
      <c r="J26" s="3"/>
      <c r="K26" s="3"/>
      <c r="L26" s="3"/>
      <c r="M26" s="3"/>
      <c r="N26" s="79">
        <f t="shared" si="2"/>
        <v>1722.647</v>
      </c>
      <c r="O26" s="3"/>
      <c r="P26" s="12">
        <f t="shared" si="1"/>
        <v>1722.647</v>
      </c>
      <c r="Q26" s="3"/>
      <c r="R26" s="10">
        <f t="shared" si="3"/>
        <v>1722.647</v>
      </c>
      <c r="S26" s="12">
        <f t="shared" si="4"/>
        <v>0.15073189512230334</v>
      </c>
    </row>
    <row r="27" spans="2:19" ht="23.25" customHeight="1">
      <c r="B27" s="88" t="s">
        <v>66</v>
      </c>
      <c r="C27" s="3">
        <v>-27.101</v>
      </c>
      <c r="D27" s="3">
        <v>4729.916</v>
      </c>
      <c r="E27" s="86"/>
      <c r="F27" s="86"/>
      <c r="G27" s="86"/>
      <c r="H27" s="86"/>
      <c r="I27" s="12"/>
      <c r="J27" s="3"/>
      <c r="K27" s="3"/>
      <c r="L27" s="3"/>
      <c r="M27" s="3"/>
      <c r="N27" s="79">
        <f t="shared" si="2"/>
        <v>4702.8150000000005</v>
      </c>
      <c r="O27" s="3"/>
      <c r="P27" s="12">
        <f t="shared" si="1"/>
        <v>4702.8150000000005</v>
      </c>
      <c r="Q27" s="3"/>
      <c r="R27" s="10">
        <f t="shared" si="3"/>
        <v>4702.8150000000005</v>
      </c>
      <c r="S27" s="12">
        <f t="shared" si="4"/>
        <v>0.41149708405703267</v>
      </c>
    </row>
    <row r="28" spans="2:19" ht="36.75" customHeight="1">
      <c r="B28" s="91" t="s">
        <v>67</v>
      </c>
      <c r="C28" s="9">
        <f>SUM(C29:C32)</f>
        <v>37598.995887</v>
      </c>
      <c r="D28" s="9">
        <f>D29+D30+D31+D32</f>
        <v>8367.523</v>
      </c>
      <c r="E28" s="77">
        <f aca="true" t="shared" si="7" ref="E28:M28">E29+E30+E31+E32</f>
        <v>0</v>
      </c>
      <c r="F28" s="77">
        <f t="shared" si="7"/>
        <v>0</v>
      </c>
      <c r="G28" s="92">
        <f t="shared" si="7"/>
        <v>1615.384</v>
      </c>
      <c r="H28" s="77">
        <f t="shared" si="7"/>
        <v>0</v>
      </c>
      <c r="I28" s="9">
        <f>I29+I30+I31+I32</f>
        <v>64.711</v>
      </c>
      <c r="J28" s="3">
        <f t="shared" si="7"/>
        <v>0</v>
      </c>
      <c r="K28" s="3">
        <f t="shared" si="7"/>
        <v>0</v>
      </c>
      <c r="L28" s="3">
        <f t="shared" si="7"/>
        <v>0</v>
      </c>
      <c r="M28" s="3">
        <f t="shared" si="7"/>
        <v>0</v>
      </c>
      <c r="N28" s="79">
        <f t="shared" si="2"/>
        <v>47646.613887</v>
      </c>
      <c r="O28" s="3">
        <f>O29+O30+O31</f>
        <v>0</v>
      </c>
      <c r="P28" s="12">
        <f t="shared" si="1"/>
        <v>47646.613887</v>
      </c>
      <c r="Q28" s="3">
        <f>Q29+Q30+Q31</f>
        <v>0</v>
      </c>
      <c r="R28" s="10">
        <f t="shared" si="3"/>
        <v>47646.613887</v>
      </c>
      <c r="S28" s="12">
        <f>R28/$R$11*100</f>
        <v>4.1690865321497474</v>
      </c>
    </row>
    <row r="29" spans="2:19" ht="25.5" customHeight="1">
      <c r="B29" s="89" t="s">
        <v>68</v>
      </c>
      <c r="C29" s="3">
        <v>22521.971</v>
      </c>
      <c r="D29" s="3">
        <v>6951.178</v>
      </c>
      <c r="E29" s="86"/>
      <c r="F29" s="86"/>
      <c r="G29" s="86"/>
      <c r="H29" s="86"/>
      <c r="I29" s="12"/>
      <c r="J29" s="3"/>
      <c r="K29" s="3"/>
      <c r="L29" s="3"/>
      <c r="M29" s="3"/>
      <c r="N29" s="79">
        <f t="shared" si="2"/>
        <v>29473.149</v>
      </c>
      <c r="O29" s="3"/>
      <c r="P29" s="12">
        <f t="shared" si="1"/>
        <v>29473.149</v>
      </c>
      <c r="Q29" s="3"/>
      <c r="R29" s="10">
        <f t="shared" si="3"/>
        <v>29473.149</v>
      </c>
      <c r="S29" s="12">
        <f>R29/$R$11*100</f>
        <v>2.5789053729475744</v>
      </c>
    </row>
    <row r="30" spans="2:19" ht="20.25" customHeight="1">
      <c r="B30" s="89" t="s">
        <v>69</v>
      </c>
      <c r="C30" s="3">
        <v>13870.833</v>
      </c>
      <c r="D30" s="3"/>
      <c r="E30" s="77"/>
      <c r="F30" s="77"/>
      <c r="G30" s="77"/>
      <c r="H30" s="77"/>
      <c r="I30" s="77"/>
      <c r="J30" s="3"/>
      <c r="K30" s="3"/>
      <c r="L30" s="3"/>
      <c r="M30" s="3"/>
      <c r="N30" s="79">
        <f t="shared" si="2"/>
        <v>13870.833</v>
      </c>
      <c r="O30" s="3"/>
      <c r="P30" s="12">
        <f t="shared" si="1"/>
        <v>13870.833</v>
      </c>
      <c r="Q30" s="3"/>
      <c r="R30" s="10">
        <f t="shared" si="3"/>
        <v>13870.833</v>
      </c>
      <c r="S30" s="12">
        <f t="shared" si="4"/>
        <v>1.213700163187806</v>
      </c>
    </row>
    <row r="31" spans="2:19" s="94" customFormat="1" ht="36.75" customHeight="1">
      <c r="B31" s="93" t="s">
        <v>70</v>
      </c>
      <c r="C31" s="3">
        <v>388.959887</v>
      </c>
      <c r="D31" s="3">
        <v>27.601000000000003</v>
      </c>
      <c r="E31" s="77"/>
      <c r="F31" s="77">
        <v>0</v>
      </c>
      <c r="G31" s="77">
        <v>1615.384</v>
      </c>
      <c r="H31" s="77"/>
      <c r="I31" s="3">
        <v>0</v>
      </c>
      <c r="J31" s="3"/>
      <c r="K31" s="3"/>
      <c r="L31" s="3"/>
      <c r="M31" s="3"/>
      <c r="N31" s="79">
        <f t="shared" si="2"/>
        <v>2031.944887</v>
      </c>
      <c r="O31" s="3"/>
      <c r="P31" s="12">
        <f t="shared" si="1"/>
        <v>2031.944887</v>
      </c>
      <c r="Q31" s="3"/>
      <c r="R31" s="10">
        <f t="shared" si="3"/>
        <v>2031.944887</v>
      </c>
      <c r="S31" s="12">
        <f t="shared" si="4"/>
        <v>0.1777955109790831</v>
      </c>
    </row>
    <row r="32" spans="2:19" ht="58.5" customHeight="1">
      <c r="B32" s="93" t="s">
        <v>71</v>
      </c>
      <c r="C32" s="3">
        <v>817.232</v>
      </c>
      <c r="D32" s="3">
        <v>1388.744</v>
      </c>
      <c r="E32" s="77"/>
      <c r="F32" s="77"/>
      <c r="G32" s="77"/>
      <c r="H32" s="77"/>
      <c r="I32" s="3">
        <v>64.711</v>
      </c>
      <c r="J32" s="95"/>
      <c r="K32" s="3"/>
      <c r="L32" s="3"/>
      <c r="M32" s="3"/>
      <c r="N32" s="79">
        <f t="shared" si="2"/>
        <v>2270.6869999999994</v>
      </c>
      <c r="O32" s="3"/>
      <c r="P32" s="12">
        <f t="shared" si="1"/>
        <v>2270.6869999999994</v>
      </c>
      <c r="Q32" s="3"/>
      <c r="R32" s="10">
        <f t="shared" si="3"/>
        <v>2270.6869999999994</v>
      </c>
      <c r="S32" s="12">
        <f t="shared" si="4"/>
        <v>0.19868548503528438</v>
      </c>
    </row>
    <row r="33" spans="2:19" ht="36" customHeight="1">
      <c r="B33" s="91" t="s">
        <v>72</v>
      </c>
      <c r="C33" s="3">
        <v>529.892</v>
      </c>
      <c r="D33" s="3">
        <v>0</v>
      </c>
      <c r="E33" s="77"/>
      <c r="F33" s="77"/>
      <c r="G33" s="77"/>
      <c r="H33" s="77"/>
      <c r="I33" s="3">
        <v>0</v>
      </c>
      <c r="J33" s="3"/>
      <c r="K33" s="3"/>
      <c r="L33" s="3"/>
      <c r="M33" s="3"/>
      <c r="N33" s="79">
        <f t="shared" si="2"/>
        <v>529.892</v>
      </c>
      <c r="O33" s="3"/>
      <c r="P33" s="12">
        <f t="shared" si="1"/>
        <v>529.892</v>
      </c>
      <c r="Q33" s="3"/>
      <c r="R33" s="10">
        <f t="shared" si="3"/>
        <v>529.892</v>
      </c>
      <c r="S33" s="12">
        <f t="shared" si="4"/>
        <v>0.046365636935569256</v>
      </c>
    </row>
    <row r="34" spans="2:19" ht="33" customHeight="1">
      <c r="B34" s="96" t="s">
        <v>73</v>
      </c>
      <c r="C34" s="3">
        <v>21.585</v>
      </c>
      <c r="D34" s="3">
        <v>131.203</v>
      </c>
      <c r="E34" s="77"/>
      <c r="F34" s="77"/>
      <c r="G34" s="77"/>
      <c r="H34" s="77"/>
      <c r="I34" s="3">
        <v>342.375</v>
      </c>
      <c r="J34" s="3"/>
      <c r="K34" s="3"/>
      <c r="L34" s="3"/>
      <c r="M34" s="3"/>
      <c r="N34" s="79">
        <f t="shared" si="2"/>
        <v>495.163</v>
      </c>
      <c r="O34" s="3"/>
      <c r="P34" s="12">
        <f t="shared" si="1"/>
        <v>495.163</v>
      </c>
      <c r="Q34" s="3"/>
      <c r="R34" s="10">
        <f t="shared" si="3"/>
        <v>495.163</v>
      </c>
      <c r="S34" s="12">
        <f t="shared" si="4"/>
        <v>0.04332684373783201</v>
      </c>
    </row>
    <row r="35" spans="2:19" ht="27.75" customHeight="1">
      <c r="B35" s="97" t="s">
        <v>74</v>
      </c>
      <c r="C35" s="3">
        <v>4275.580469</v>
      </c>
      <c r="D35" s="3"/>
      <c r="E35" s="77">
        <v>31827.8972</v>
      </c>
      <c r="F35" s="77">
        <v>1116.592225</v>
      </c>
      <c r="G35" s="77">
        <v>14756.595759</v>
      </c>
      <c r="H35" s="77"/>
      <c r="I35" s="3">
        <v>0.524</v>
      </c>
      <c r="J35" s="3"/>
      <c r="K35" s="3"/>
      <c r="L35" s="3"/>
      <c r="M35" s="3"/>
      <c r="N35" s="79">
        <f t="shared" si="2"/>
        <v>51977.189653</v>
      </c>
      <c r="O35" s="98">
        <v>-68.688387</v>
      </c>
      <c r="P35" s="12">
        <f t="shared" si="1"/>
        <v>51908.501266</v>
      </c>
      <c r="Q35" s="3"/>
      <c r="R35" s="10">
        <f t="shared" si="3"/>
        <v>51908.501266</v>
      </c>
      <c r="S35" s="12">
        <f>R35/$R$11*100</f>
        <v>4.542002377029457</v>
      </c>
    </row>
    <row r="36" spans="2:19" ht="27" customHeight="1">
      <c r="B36" s="99" t="s">
        <v>75</v>
      </c>
      <c r="C36" s="3">
        <v>4075.36</v>
      </c>
      <c r="D36" s="3">
        <v>7706.43</v>
      </c>
      <c r="E36" s="3">
        <v>36.9</v>
      </c>
      <c r="F36" s="3">
        <v>7.019</v>
      </c>
      <c r="G36" s="3">
        <v>8.4195</v>
      </c>
      <c r="H36" s="77"/>
      <c r="I36" s="3">
        <v>4719.209</v>
      </c>
      <c r="J36" s="100"/>
      <c r="K36" s="3">
        <v>77.92709546</v>
      </c>
      <c r="L36" s="3">
        <v>630.50248</v>
      </c>
      <c r="M36" s="3">
        <v>89.906</v>
      </c>
      <c r="N36" s="79">
        <f t="shared" si="2"/>
        <v>17351.67307546</v>
      </c>
      <c r="O36" s="98">
        <v>-7621.635402530001</v>
      </c>
      <c r="P36" s="12">
        <f t="shared" si="1"/>
        <v>9730.037672929999</v>
      </c>
      <c r="Q36" s="3"/>
      <c r="R36" s="10">
        <f t="shared" si="3"/>
        <v>9730.037672929999</v>
      </c>
      <c r="S36" s="12">
        <f t="shared" si="4"/>
        <v>0.8513798927186736</v>
      </c>
    </row>
    <row r="37" spans="2:19" ht="24" customHeight="1">
      <c r="B37" s="101" t="s">
        <v>76</v>
      </c>
      <c r="C37" s="3"/>
      <c r="D37" s="3">
        <v>7113.436841999999</v>
      </c>
      <c r="E37" s="77">
        <v>7695.186</v>
      </c>
      <c r="F37" s="77">
        <v>1437.898</v>
      </c>
      <c r="G37" s="77">
        <v>189.778</v>
      </c>
      <c r="H37" s="77"/>
      <c r="I37" s="3">
        <v>8441.537</v>
      </c>
      <c r="J37" s="3">
        <v>24.581912</v>
      </c>
      <c r="K37" s="3"/>
      <c r="L37" s="3">
        <v>1896.2261100000003</v>
      </c>
      <c r="M37" s="11"/>
      <c r="N37" s="79">
        <f t="shared" si="2"/>
        <v>26798.643863999998</v>
      </c>
      <c r="O37" s="9">
        <f>-N37</f>
        <v>-26798.643863999998</v>
      </c>
      <c r="P37" s="12">
        <f t="shared" si="1"/>
        <v>0</v>
      </c>
      <c r="Q37" s="3"/>
      <c r="R37" s="10">
        <f t="shared" si="3"/>
        <v>0</v>
      </c>
      <c r="S37" s="12">
        <f t="shared" si="4"/>
        <v>0</v>
      </c>
    </row>
    <row r="38" spans="2:19" ht="23.25" customHeight="1">
      <c r="B38" s="102" t="s">
        <v>77</v>
      </c>
      <c r="C38" s="3">
        <v>138.69</v>
      </c>
      <c r="D38" s="3">
        <v>83.852</v>
      </c>
      <c r="E38" s="77"/>
      <c r="F38" s="77"/>
      <c r="G38" s="77"/>
      <c r="H38" s="77"/>
      <c r="I38" s="3">
        <v>194.34</v>
      </c>
      <c r="J38" s="100"/>
      <c r="K38" s="3"/>
      <c r="L38" s="3"/>
      <c r="M38" s="3"/>
      <c r="N38" s="79">
        <f t="shared" si="2"/>
        <v>416.882</v>
      </c>
      <c r="O38" s="3">
        <v>0</v>
      </c>
      <c r="P38" s="12">
        <f t="shared" si="1"/>
        <v>416.882</v>
      </c>
      <c r="Q38" s="3"/>
      <c r="R38" s="10">
        <f t="shared" si="3"/>
        <v>416.882</v>
      </c>
      <c r="S38" s="12">
        <f t="shared" si="4"/>
        <v>0.03647724339483137</v>
      </c>
    </row>
    <row r="39" spans="2:19" ht="20.25" customHeight="1">
      <c r="B39" s="54" t="s">
        <v>78</v>
      </c>
      <c r="C39" s="3">
        <v>0</v>
      </c>
      <c r="D39" s="3">
        <v>0.044344</v>
      </c>
      <c r="E39" s="3"/>
      <c r="F39" s="3"/>
      <c r="G39" s="3">
        <v>0</v>
      </c>
      <c r="H39" s="3"/>
      <c r="I39" s="3"/>
      <c r="J39" s="3"/>
      <c r="K39" s="3"/>
      <c r="L39" s="3">
        <v>0</v>
      </c>
      <c r="M39" s="3"/>
      <c r="N39" s="79">
        <f t="shared" si="2"/>
        <v>0.044344</v>
      </c>
      <c r="O39" s="9"/>
      <c r="P39" s="12">
        <f t="shared" si="1"/>
        <v>0.044344</v>
      </c>
      <c r="Q39" s="3"/>
      <c r="R39" s="10">
        <f t="shared" si="3"/>
        <v>0.044344</v>
      </c>
      <c r="S39" s="12">
        <f t="shared" si="4"/>
        <v>3.880107275201141E-06</v>
      </c>
    </row>
    <row r="40" spans="2:19" ht="33" customHeight="1">
      <c r="B40" s="103" t="s">
        <v>79</v>
      </c>
      <c r="C40" s="3">
        <v>0</v>
      </c>
      <c r="D40" s="3">
        <v>6.263567</v>
      </c>
      <c r="E40" s="3">
        <v>0</v>
      </c>
      <c r="F40" s="3">
        <v>0.21748800000000001</v>
      </c>
      <c r="G40" s="3">
        <v>0</v>
      </c>
      <c r="H40" s="3"/>
      <c r="I40" s="3">
        <v>0.15600000000000003</v>
      </c>
      <c r="J40" s="3">
        <v>0.13185</v>
      </c>
      <c r="K40" s="3"/>
      <c r="L40" s="3"/>
      <c r="M40" s="3"/>
      <c r="N40" s="79">
        <f t="shared" si="2"/>
        <v>6.768905</v>
      </c>
      <c r="O40" s="3"/>
      <c r="P40" s="12">
        <f t="shared" si="1"/>
        <v>6.768905</v>
      </c>
      <c r="Q40" s="3"/>
      <c r="R40" s="10">
        <f t="shared" si="3"/>
        <v>6.768905</v>
      </c>
      <c r="S40" s="12">
        <f t="shared" si="4"/>
        <v>0.0005922802980255588</v>
      </c>
    </row>
    <row r="41" spans="2:19" ht="24" customHeight="1">
      <c r="B41" s="54" t="s">
        <v>80</v>
      </c>
      <c r="C41" s="3">
        <v>1857.235</v>
      </c>
      <c r="D41" s="3"/>
      <c r="E41" s="3"/>
      <c r="F41" s="3"/>
      <c r="G41" s="3"/>
      <c r="H41" s="3"/>
      <c r="I41" s="3">
        <v>0</v>
      </c>
      <c r="J41" s="3"/>
      <c r="K41" s="3"/>
      <c r="L41" s="3"/>
      <c r="M41" s="3">
        <v>46.544</v>
      </c>
      <c r="N41" s="79">
        <f>SUM(C41:M41)</f>
        <v>1903.779</v>
      </c>
      <c r="O41" s="3"/>
      <c r="P41" s="12">
        <f t="shared" si="1"/>
        <v>1903.779</v>
      </c>
      <c r="Q41" s="3">
        <f>-P41</f>
        <v>-1903.779</v>
      </c>
      <c r="R41" s="104">
        <f t="shared" si="3"/>
        <v>0</v>
      </c>
      <c r="S41" s="12">
        <f t="shared" si="4"/>
        <v>0</v>
      </c>
    </row>
    <row r="42" spans="2:19" ht="22.5" customHeight="1">
      <c r="B42" s="105" t="s">
        <v>81</v>
      </c>
      <c r="C42" s="3">
        <v>-152.951</v>
      </c>
      <c r="D42" s="3">
        <v>0.029428</v>
      </c>
      <c r="E42" s="3"/>
      <c r="F42" s="3"/>
      <c r="G42" s="3"/>
      <c r="H42" s="3"/>
      <c r="I42" s="3">
        <v>0</v>
      </c>
      <c r="J42" s="3"/>
      <c r="K42" s="3"/>
      <c r="L42" s="3"/>
      <c r="M42" s="3"/>
      <c r="N42" s="79">
        <f t="shared" si="2"/>
        <v>-152.921572</v>
      </c>
      <c r="O42" s="3"/>
      <c r="P42" s="12">
        <f t="shared" si="1"/>
        <v>-152.921572</v>
      </c>
      <c r="Q42" s="3"/>
      <c r="R42" s="104">
        <f t="shared" si="3"/>
        <v>-152.921572</v>
      </c>
      <c r="S42" s="12">
        <f t="shared" si="4"/>
        <v>-0.013380662638742448</v>
      </c>
    </row>
    <row r="43" spans="2:19" ht="26.25" customHeight="1">
      <c r="B43" s="105" t="s">
        <v>82</v>
      </c>
      <c r="C43" s="3">
        <v>39.504</v>
      </c>
      <c r="D43" s="3">
        <v>49.048</v>
      </c>
      <c r="E43" s="3"/>
      <c r="F43" s="3">
        <v>14.94</v>
      </c>
      <c r="G43" s="3"/>
      <c r="H43" s="3"/>
      <c r="I43" s="3">
        <v>13.176</v>
      </c>
      <c r="J43" s="3"/>
      <c r="K43" s="3"/>
      <c r="L43" s="3"/>
      <c r="M43" s="3"/>
      <c r="N43" s="79">
        <f t="shared" si="2"/>
        <v>116.66799999999999</v>
      </c>
      <c r="O43" s="3"/>
      <c r="P43" s="12">
        <f>N43+O43</f>
        <v>116.66799999999999</v>
      </c>
      <c r="Q43" s="3"/>
      <c r="R43" s="104">
        <f>P43+Q43</f>
        <v>116.66799999999999</v>
      </c>
      <c r="S43" s="12">
        <f t="shared" si="4"/>
        <v>0.010208469140879637</v>
      </c>
    </row>
    <row r="44" spans="2:19" ht="51" customHeight="1">
      <c r="B44" s="105" t="s">
        <v>83</v>
      </c>
      <c r="C44" s="3">
        <v>7513.630499999999</v>
      </c>
      <c r="D44" s="3">
        <v>1968.066447</v>
      </c>
      <c r="E44" s="3">
        <v>0.552</v>
      </c>
      <c r="F44" s="3">
        <v>178.81799999999998</v>
      </c>
      <c r="G44" s="3">
        <v>0.372</v>
      </c>
      <c r="H44" s="3"/>
      <c r="I44" s="3">
        <v>390.9209999999998</v>
      </c>
      <c r="J44" s="3">
        <v>131.01255200000003</v>
      </c>
      <c r="K44" s="3"/>
      <c r="L44" s="3"/>
      <c r="M44" s="3"/>
      <c r="N44" s="79">
        <f t="shared" si="2"/>
        <v>10183.372498999997</v>
      </c>
      <c r="O44" s="3"/>
      <c r="P44" s="12">
        <f>N44+O44</f>
        <v>10183.372498999997</v>
      </c>
      <c r="Q44" s="3"/>
      <c r="R44" s="104">
        <f>P44+Q44</f>
        <v>10183.372498999997</v>
      </c>
      <c r="S44" s="12">
        <f>R44/$R$11*100</f>
        <v>0.8910467643751829</v>
      </c>
    </row>
    <row r="45" spans="2:19" ht="36" customHeight="1">
      <c r="B45" s="4"/>
      <c r="C45" s="3"/>
      <c r="D45" s="3"/>
      <c r="E45" s="3"/>
      <c r="F45" s="3"/>
      <c r="G45" s="3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2"/>
    </row>
    <row r="46" spans="2:19" s="84" customFormat="1" ht="30.75" customHeight="1">
      <c r="B46" s="6" t="s">
        <v>84</v>
      </c>
      <c r="C46" s="7">
        <f>C47+C60+C63+C66</f>
        <v>97355.633</v>
      </c>
      <c r="D46" s="7">
        <f aca="true" t="shared" si="8" ref="D46:M46">D47+D60+D63+D66+D67</f>
        <v>34562.581996</v>
      </c>
      <c r="E46" s="7">
        <f>E47+E60+E63+E66+E67</f>
        <v>39245.625417</v>
      </c>
      <c r="F46" s="7">
        <f t="shared" si="8"/>
        <v>1821.4915859999999</v>
      </c>
      <c r="G46" s="7">
        <f>G47+G60+G63+G66+G67</f>
        <v>21198.413759000003</v>
      </c>
      <c r="H46" s="7">
        <f t="shared" si="8"/>
        <v>0</v>
      </c>
      <c r="I46" s="7">
        <f t="shared" si="8"/>
        <v>12476.83</v>
      </c>
      <c r="J46" s="7">
        <f>J47+J60+J63+J66+J67</f>
        <v>134.75325800000002</v>
      </c>
      <c r="K46" s="7">
        <f>K47+K60+K63+K66+K67</f>
        <v>37.739999999999995</v>
      </c>
      <c r="L46" s="10">
        <f t="shared" si="8"/>
        <v>2406.1869</v>
      </c>
      <c r="M46" s="10">
        <f t="shared" si="8"/>
        <v>111.14999999999999</v>
      </c>
      <c r="N46" s="10">
        <f>SUM(C46:M46)</f>
        <v>209350.405916</v>
      </c>
      <c r="O46" s="7">
        <f>O47+O60+O63+O66+O67</f>
        <v>-34488.96765353</v>
      </c>
      <c r="P46" s="10">
        <f aca="true" t="shared" si="9" ref="P46:P66">N46+O46</f>
        <v>174861.43826246998</v>
      </c>
      <c r="Q46" s="7">
        <f>Q47+Q60+Q63+Q66+Q67</f>
        <v>-1316.05</v>
      </c>
      <c r="R46" s="83">
        <f aca="true" t="shared" si="10" ref="R46:R66">P46+Q46</f>
        <v>173545.38826247</v>
      </c>
      <c r="S46" s="10">
        <f>R46/$R$11*100</f>
        <v>15.185249945309772</v>
      </c>
    </row>
    <row r="47" spans="2:19" ht="19.5" customHeight="1">
      <c r="B47" s="107" t="s">
        <v>85</v>
      </c>
      <c r="C47" s="7">
        <f>SUM(C48:C52)+C59</f>
        <v>95162.17700000001</v>
      </c>
      <c r="D47" s="7">
        <f>D48+D49+D50+D51+D52+D59</f>
        <v>29469.381996000004</v>
      </c>
      <c r="E47" s="8">
        <f>E48+E49+E50+E51+E52+E59</f>
        <v>39253.987417</v>
      </c>
      <c r="F47" s="8">
        <f aca="true" t="shared" si="11" ref="F47:L47">F48+F49+F50+F51+F52+F59</f>
        <v>1836.296586</v>
      </c>
      <c r="G47" s="8">
        <f t="shared" si="11"/>
        <v>21219.804759000002</v>
      </c>
      <c r="H47" s="8">
        <f t="shared" si="11"/>
        <v>0</v>
      </c>
      <c r="I47" s="7">
        <f>I48+I49+I50+I51+I52+I59</f>
        <v>12298.989000000001</v>
      </c>
      <c r="J47" s="7">
        <f t="shared" si="11"/>
        <v>134.777905</v>
      </c>
      <c r="K47" s="104">
        <f t="shared" si="11"/>
        <v>37.739999999999995</v>
      </c>
      <c r="L47" s="7">
        <f t="shared" si="11"/>
        <v>861.0511700000001</v>
      </c>
      <c r="M47" s="7">
        <f>M48+M49+M50+M51+M52+M59</f>
        <v>27.154</v>
      </c>
      <c r="N47" s="10">
        <f aca="true" t="shared" si="12" ref="N47:N68">SUM(C47:M47)</f>
        <v>200301.359833</v>
      </c>
      <c r="O47" s="7">
        <f>O48+O49+O50+O51+O52+O59</f>
        <v>-34437.28384353</v>
      </c>
      <c r="P47" s="12">
        <f t="shared" si="9"/>
        <v>165864.07598947</v>
      </c>
      <c r="Q47" s="7">
        <f>Q48+Q49+Q50+Q51+Q52+Q59</f>
        <v>-6.421</v>
      </c>
      <c r="R47" s="104">
        <f t="shared" si="10"/>
        <v>165857.65498947</v>
      </c>
      <c r="S47" s="12">
        <f>R47/$R$11*100</f>
        <v>14.512572022651169</v>
      </c>
    </row>
    <row r="48" spans="1:19" ht="23.25" customHeight="1">
      <c r="A48" s="108"/>
      <c r="B48" s="109" t="s">
        <v>86</v>
      </c>
      <c r="C48" s="110">
        <v>23072.383</v>
      </c>
      <c r="D48" s="14">
        <v>14715.805433</v>
      </c>
      <c r="E48" s="86">
        <v>153.137</v>
      </c>
      <c r="F48" s="86">
        <v>60.883069</v>
      </c>
      <c r="G48" s="86">
        <v>125.217</v>
      </c>
      <c r="H48" s="86"/>
      <c r="I48" s="56">
        <v>7940.641</v>
      </c>
      <c r="J48" s="14"/>
      <c r="K48" s="56"/>
      <c r="L48" s="14">
        <v>256.0609</v>
      </c>
      <c r="M48" s="14">
        <v>2.169</v>
      </c>
      <c r="N48" s="10">
        <f>SUM(C48:M48)</f>
        <v>46326.296402</v>
      </c>
      <c r="O48" s="11"/>
      <c r="P48" s="12">
        <f t="shared" si="9"/>
        <v>46326.296402</v>
      </c>
      <c r="Q48" s="11"/>
      <c r="R48" s="104">
        <f t="shared" si="10"/>
        <v>46326.296402</v>
      </c>
      <c r="S48" s="12">
        <f>R48/$R$11*100</f>
        <v>4.053558535597254</v>
      </c>
    </row>
    <row r="49" spans="1:19" ht="23.25" customHeight="1">
      <c r="A49" s="108"/>
      <c r="B49" s="109" t="s">
        <v>87</v>
      </c>
      <c r="C49" s="14">
        <v>3953.1</v>
      </c>
      <c r="D49" s="14">
        <v>8209.83549</v>
      </c>
      <c r="E49" s="86">
        <v>235.821</v>
      </c>
      <c r="F49" s="86">
        <v>13.006292</v>
      </c>
      <c r="G49" s="111">
        <v>14225.401</v>
      </c>
      <c r="H49" s="86">
        <v>0</v>
      </c>
      <c r="I49" s="56">
        <v>2536.357</v>
      </c>
      <c r="J49" s="56"/>
      <c r="K49" s="56">
        <v>6.003</v>
      </c>
      <c r="L49" s="56">
        <v>598.13423</v>
      </c>
      <c r="M49" s="56">
        <v>22.681</v>
      </c>
      <c r="N49" s="10">
        <f>SUM(C49:M49)</f>
        <v>29800.339012</v>
      </c>
      <c r="O49" s="9">
        <v>-7389.8195</v>
      </c>
      <c r="P49" s="12">
        <f t="shared" si="9"/>
        <v>22410.519512</v>
      </c>
      <c r="Q49" s="11"/>
      <c r="R49" s="104">
        <f t="shared" si="10"/>
        <v>22410.519512</v>
      </c>
      <c r="S49" s="12">
        <f aca="true" t="shared" si="13" ref="S49:S66">R49/$R$11*100</f>
        <v>1.9609241340327512</v>
      </c>
    </row>
    <row r="50" spans="1:19" ht="17.25" customHeight="1">
      <c r="A50" s="108"/>
      <c r="B50" s="109" t="s">
        <v>88</v>
      </c>
      <c r="C50" s="14">
        <v>6771.51</v>
      </c>
      <c r="D50" s="14">
        <v>282.791</v>
      </c>
      <c r="E50" s="86">
        <v>3.807</v>
      </c>
      <c r="F50" s="86">
        <v>0.612</v>
      </c>
      <c r="G50" s="86">
        <v>1.959</v>
      </c>
      <c r="H50" s="86">
        <v>0</v>
      </c>
      <c r="I50" s="56">
        <v>0.052</v>
      </c>
      <c r="J50" s="56">
        <v>0</v>
      </c>
      <c r="K50" s="14">
        <v>31.737</v>
      </c>
      <c r="L50" s="56">
        <v>6.85604</v>
      </c>
      <c r="M50" s="56"/>
      <c r="N50" s="10">
        <f t="shared" si="12"/>
        <v>7099.3240399999995</v>
      </c>
      <c r="O50" s="9">
        <v>-22.634442529999998</v>
      </c>
      <c r="P50" s="12">
        <f t="shared" si="9"/>
        <v>7076.689597469999</v>
      </c>
      <c r="Q50" s="11"/>
      <c r="R50" s="104">
        <f>P50+Q50</f>
        <v>7076.689597469999</v>
      </c>
      <c r="S50" s="12">
        <f t="shared" si="13"/>
        <v>0.6192115008001888</v>
      </c>
    </row>
    <row r="51" spans="1:19" ht="18.75" customHeight="1">
      <c r="A51" s="108"/>
      <c r="B51" s="109" t="s">
        <v>89</v>
      </c>
      <c r="C51" s="14">
        <v>1526.375</v>
      </c>
      <c r="D51" s="14">
        <v>1285.165</v>
      </c>
      <c r="E51" s="86"/>
      <c r="F51" s="86">
        <v>3.956</v>
      </c>
      <c r="G51" s="86"/>
      <c r="H51" s="86"/>
      <c r="I51" s="56">
        <v>0.592</v>
      </c>
      <c r="J51" s="14"/>
      <c r="K51" s="104"/>
      <c r="L51" s="14"/>
      <c r="M51" s="14"/>
      <c r="N51" s="10">
        <f t="shared" si="12"/>
        <v>2816.088</v>
      </c>
      <c r="O51" s="11"/>
      <c r="P51" s="12">
        <f t="shared" si="9"/>
        <v>2816.088</v>
      </c>
      <c r="Q51" s="11">
        <v>-6.421</v>
      </c>
      <c r="R51" s="104">
        <f t="shared" si="10"/>
        <v>2809.6670000000004</v>
      </c>
      <c r="S51" s="12">
        <f t="shared" si="13"/>
        <v>0.24584632346185653</v>
      </c>
    </row>
    <row r="52" spans="1:19" ht="26.25" customHeight="1">
      <c r="A52" s="108"/>
      <c r="B52" s="112" t="s">
        <v>90</v>
      </c>
      <c r="C52" s="104">
        <f>SUM(C53:C58)</f>
        <v>59566.813</v>
      </c>
      <c r="D52" s="104">
        <f aca="true" t="shared" si="14" ref="D52:I52">SUM(D53:D58)</f>
        <v>4975.785073000001</v>
      </c>
      <c r="E52" s="104">
        <f t="shared" si="14"/>
        <v>38861.222417</v>
      </c>
      <c r="F52" s="104">
        <f t="shared" si="14"/>
        <v>1757.839225</v>
      </c>
      <c r="G52" s="104">
        <f t="shared" si="14"/>
        <v>6867.227759</v>
      </c>
      <c r="H52" s="104">
        <f t="shared" si="14"/>
        <v>0</v>
      </c>
      <c r="I52" s="104">
        <f t="shared" si="14"/>
        <v>1798.7720000000002</v>
      </c>
      <c r="J52" s="104">
        <f>SUM(J53:J58)</f>
        <v>134.777905</v>
      </c>
      <c r="K52" s="104">
        <f>SUM(K53:K58)</f>
        <v>0</v>
      </c>
      <c r="L52" s="104">
        <f>SUM(L53:L58)</f>
        <v>0</v>
      </c>
      <c r="M52" s="104">
        <f>SUM(M53:M58)</f>
        <v>2.304</v>
      </c>
      <c r="N52" s="10">
        <f t="shared" si="12"/>
        <v>113964.741379</v>
      </c>
      <c r="O52" s="104">
        <f>O53+O54+O56+O58+O55+O57</f>
        <v>-26999.880681</v>
      </c>
      <c r="P52" s="12">
        <f t="shared" si="9"/>
        <v>86964.860698</v>
      </c>
      <c r="Q52" s="104">
        <f>Q53+Q54+Q56+Q58+Q55</f>
        <v>0</v>
      </c>
      <c r="R52" s="104">
        <f t="shared" si="10"/>
        <v>86964.860698</v>
      </c>
      <c r="S52" s="12">
        <f>R52/$R$11*100</f>
        <v>7.60943957877421</v>
      </c>
    </row>
    <row r="53" spans="1:19" ht="32.25" customHeight="1">
      <c r="A53" s="108"/>
      <c r="B53" s="113" t="s">
        <v>91</v>
      </c>
      <c r="C53" s="14">
        <v>19192.241</v>
      </c>
      <c r="D53" s="56">
        <v>82.85900000000038</v>
      </c>
      <c r="E53" s="114">
        <v>0.000217</v>
      </c>
      <c r="F53" s="114">
        <v>76.285</v>
      </c>
      <c r="G53" s="114">
        <v>5171.196</v>
      </c>
      <c r="H53" s="114">
        <v>0</v>
      </c>
      <c r="I53" s="14">
        <v>75.105</v>
      </c>
      <c r="J53" s="14"/>
      <c r="K53" s="7"/>
      <c r="L53" s="56"/>
      <c r="M53" s="56"/>
      <c r="N53" s="10">
        <f t="shared" si="12"/>
        <v>24597.686217000002</v>
      </c>
      <c r="O53" s="9">
        <v>-23970.306988999997</v>
      </c>
      <c r="P53" s="12">
        <f>N53+O53</f>
        <v>627.3792280000052</v>
      </c>
      <c r="Q53" s="11"/>
      <c r="R53" s="104">
        <f t="shared" si="10"/>
        <v>627.3792280000052</v>
      </c>
      <c r="S53" s="12">
        <f t="shared" si="13"/>
        <v>0.05489578537959804</v>
      </c>
    </row>
    <row r="54" spans="1:19" ht="15">
      <c r="A54" s="108"/>
      <c r="B54" s="115" t="s">
        <v>92</v>
      </c>
      <c r="C54" s="14">
        <v>8998.902</v>
      </c>
      <c r="D54" s="56">
        <v>251.57934999999998</v>
      </c>
      <c r="E54" s="86">
        <v>0</v>
      </c>
      <c r="F54" s="86">
        <v>0.047</v>
      </c>
      <c r="G54" s="86"/>
      <c r="H54" s="86"/>
      <c r="I54" s="56">
        <v>334.904</v>
      </c>
      <c r="J54" s="56"/>
      <c r="K54" s="56"/>
      <c r="L54" s="56"/>
      <c r="M54" s="56"/>
      <c r="N54" s="10">
        <f t="shared" si="12"/>
        <v>9585.432350000001</v>
      </c>
      <c r="O54" s="9">
        <v>-129.36403</v>
      </c>
      <c r="P54" s="12">
        <f>N54+O54</f>
        <v>9456.06832</v>
      </c>
      <c r="Q54" s="11"/>
      <c r="R54" s="104">
        <f t="shared" si="10"/>
        <v>9456.06832</v>
      </c>
      <c r="S54" s="12">
        <f t="shared" si="13"/>
        <v>0.8274075293891175</v>
      </c>
    </row>
    <row r="55" spans="1:19" ht="38.25" customHeight="1">
      <c r="A55" s="108"/>
      <c r="B55" s="93" t="s">
        <v>93</v>
      </c>
      <c r="C55" s="14">
        <v>219.692</v>
      </c>
      <c r="D55" s="56">
        <v>18.456567</v>
      </c>
      <c r="E55" s="56"/>
      <c r="F55" s="56">
        <v>0</v>
      </c>
      <c r="G55" s="56"/>
      <c r="H55" s="86"/>
      <c r="I55" s="56">
        <v>1.216</v>
      </c>
      <c r="J55" s="56">
        <v>0.13185</v>
      </c>
      <c r="K55" s="56"/>
      <c r="L55" s="56"/>
      <c r="M55" s="56"/>
      <c r="N55" s="10">
        <f t="shared" si="12"/>
        <v>239.496417</v>
      </c>
      <c r="O55" s="9">
        <v>-150.790549</v>
      </c>
      <c r="P55" s="12">
        <f t="shared" si="9"/>
        <v>88.70586800000001</v>
      </c>
      <c r="Q55" s="76"/>
      <c r="R55" s="12">
        <f t="shared" si="10"/>
        <v>88.70586800000001</v>
      </c>
      <c r="S55" s="12">
        <f t="shared" si="13"/>
        <v>0.007761778003333757</v>
      </c>
    </row>
    <row r="56" spans="1:19" ht="15">
      <c r="A56" s="108"/>
      <c r="B56" s="115" t="s">
        <v>94</v>
      </c>
      <c r="C56" s="14">
        <v>19490.615</v>
      </c>
      <c r="D56" s="56">
        <v>1467.235</v>
      </c>
      <c r="E56" s="86">
        <v>38858.953199999996</v>
      </c>
      <c r="F56" s="86">
        <v>1381.089225</v>
      </c>
      <c r="G56" s="86">
        <v>1694.9797589999998</v>
      </c>
      <c r="H56" s="86"/>
      <c r="I56" s="56">
        <v>27.813</v>
      </c>
      <c r="J56" s="56"/>
      <c r="K56" s="56"/>
      <c r="L56" s="56"/>
      <c r="M56" s="56"/>
      <c r="N56" s="10">
        <f t="shared" si="12"/>
        <v>62920.685184</v>
      </c>
      <c r="O56" s="11"/>
      <c r="P56" s="12">
        <f t="shared" si="9"/>
        <v>62920.685184</v>
      </c>
      <c r="Q56" s="11"/>
      <c r="R56" s="104">
        <f t="shared" si="10"/>
        <v>62920.685184</v>
      </c>
      <c r="S56" s="12">
        <f>R56/$R$11*100</f>
        <v>5.505570276544269</v>
      </c>
    </row>
    <row r="57" spans="1:19" ht="74.25" customHeight="1">
      <c r="A57" s="108"/>
      <c r="B57" s="93" t="s">
        <v>95</v>
      </c>
      <c r="C57" s="14">
        <v>9941.367</v>
      </c>
      <c r="D57" s="56">
        <v>2533.243156</v>
      </c>
      <c r="E57" s="86">
        <v>1.134</v>
      </c>
      <c r="F57" s="86">
        <v>209.05</v>
      </c>
      <c r="G57" s="86">
        <v>0.443</v>
      </c>
      <c r="H57" s="86"/>
      <c r="I57" s="56">
        <v>930.7940000000001</v>
      </c>
      <c r="J57" s="56">
        <v>134.64605500000002</v>
      </c>
      <c r="K57" s="56"/>
      <c r="L57" s="56"/>
      <c r="M57" s="56"/>
      <c r="N57" s="10">
        <f t="shared" si="12"/>
        <v>13750.677210999998</v>
      </c>
      <c r="O57" s="80">
        <v>-2424.419113</v>
      </c>
      <c r="P57" s="12">
        <f t="shared" si="9"/>
        <v>11326.258097999998</v>
      </c>
      <c r="Q57" s="11"/>
      <c r="R57" s="104">
        <f t="shared" si="10"/>
        <v>11326.258097999998</v>
      </c>
      <c r="S57" s="12">
        <f t="shared" si="13"/>
        <v>0.9910494417927032</v>
      </c>
    </row>
    <row r="58" spans="1:19" ht="15">
      <c r="A58" s="108"/>
      <c r="B58" s="115" t="s">
        <v>96</v>
      </c>
      <c r="C58" s="14">
        <v>1723.996</v>
      </c>
      <c r="D58" s="56">
        <v>622.412</v>
      </c>
      <c r="E58" s="86">
        <v>1.135</v>
      </c>
      <c r="F58" s="86">
        <v>91.368</v>
      </c>
      <c r="G58" s="86">
        <v>0.609</v>
      </c>
      <c r="H58" s="86"/>
      <c r="I58" s="56">
        <v>428.94</v>
      </c>
      <c r="J58" s="56">
        <v>0</v>
      </c>
      <c r="K58" s="56"/>
      <c r="L58" s="56"/>
      <c r="M58" s="56">
        <v>2.304</v>
      </c>
      <c r="N58" s="10">
        <f t="shared" si="12"/>
        <v>2870.7640000000006</v>
      </c>
      <c r="O58" s="9">
        <v>-325</v>
      </c>
      <c r="P58" s="12">
        <f t="shared" si="9"/>
        <v>2545.7640000000006</v>
      </c>
      <c r="Q58" s="11"/>
      <c r="R58" s="104">
        <f t="shared" si="10"/>
        <v>2545.7640000000006</v>
      </c>
      <c r="S58" s="12">
        <f t="shared" si="13"/>
        <v>0.22275476766518942</v>
      </c>
    </row>
    <row r="59" spans="1:19" s="11" customFormat="1" ht="31.5" customHeight="1">
      <c r="A59" s="116"/>
      <c r="B59" s="117" t="s">
        <v>97</v>
      </c>
      <c r="C59" s="14">
        <v>271.996</v>
      </c>
      <c r="D59" s="56">
        <v>0</v>
      </c>
      <c r="E59" s="86">
        <v>0</v>
      </c>
      <c r="F59" s="86"/>
      <c r="G59" s="86"/>
      <c r="H59" s="86"/>
      <c r="I59" s="56">
        <v>22.575</v>
      </c>
      <c r="J59" s="12">
        <v>0</v>
      </c>
      <c r="K59" s="12"/>
      <c r="L59" s="56"/>
      <c r="M59" s="56"/>
      <c r="N59" s="10">
        <f t="shared" si="12"/>
        <v>294.57099999999997</v>
      </c>
      <c r="O59" s="9">
        <v>-24.949220000000004</v>
      </c>
      <c r="P59" s="12">
        <f t="shared" si="9"/>
        <v>269.62177999999994</v>
      </c>
      <c r="R59" s="104">
        <f t="shared" si="10"/>
        <v>269.62177999999994</v>
      </c>
      <c r="S59" s="12">
        <f t="shared" si="13"/>
        <v>0.023591949984906217</v>
      </c>
    </row>
    <row r="60" spans="1:19" ht="19.5" customHeight="1">
      <c r="A60" s="108"/>
      <c r="B60" s="107" t="s">
        <v>98</v>
      </c>
      <c r="C60" s="12">
        <f>SUM(C61:C62)</f>
        <v>2037.251</v>
      </c>
      <c r="D60" s="12">
        <f>D61+D62</f>
        <v>4775.453999999999</v>
      </c>
      <c r="E60" s="87">
        <f aca="true" t="shared" si="15" ref="E60:L60">E61+E62</f>
        <v>1.338</v>
      </c>
      <c r="F60" s="87">
        <f t="shared" si="15"/>
        <v>0.328</v>
      </c>
      <c r="G60" s="87">
        <f t="shared" si="15"/>
        <v>0.119</v>
      </c>
      <c r="H60" s="87">
        <f t="shared" si="15"/>
        <v>0</v>
      </c>
      <c r="I60" s="12">
        <f>I61+I62</f>
        <v>233.452</v>
      </c>
      <c r="J60" s="12">
        <f t="shared" si="15"/>
        <v>0</v>
      </c>
      <c r="K60" s="56">
        <f t="shared" si="15"/>
        <v>0</v>
      </c>
      <c r="L60" s="12">
        <f t="shared" si="15"/>
        <v>1500.5199200000002</v>
      </c>
      <c r="M60" s="12"/>
      <c r="N60" s="10">
        <f t="shared" si="12"/>
        <v>8548.46192</v>
      </c>
      <c r="O60" s="12">
        <f>O61+O62</f>
        <v>-7.067999999999998</v>
      </c>
      <c r="P60" s="12">
        <f t="shared" si="9"/>
        <v>8541.39392</v>
      </c>
      <c r="Q60" s="80">
        <f>Q61+Q62</f>
        <v>-18.386</v>
      </c>
      <c r="R60" s="104">
        <f>P60+Q60</f>
        <v>8523.00792</v>
      </c>
      <c r="S60" s="12">
        <f t="shared" si="13"/>
        <v>0.7457645913086087</v>
      </c>
    </row>
    <row r="61" spans="1:19" ht="19.5" customHeight="1">
      <c r="A61" s="108"/>
      <c r="B61" s="115" t="s">
        <v>99</v>
      </c>
      <c r="C61" s="56">
        <v>2018.865</v>
      </c>
      <c r="D61" s="14">
        <v>4747.553999999999</v>
      </c>
      <c r="E61" s="86">
        <v>1.338</v>
      </c>
      <c r="F61" s="86">
        <v>0.328</v>
      </c>
      <c r="G61" s="86">
        <v>0.119</v>
      </c>
      <c r="H61" s="86"/>
      <c r="I61" s="56">
        <v>233.052</v>
      </c>
      <c r="J61" s="56"/>
      <c r="K61" s="12">
        <v>0</v>
      </c>
      <c r="L61" s="14">
        <v>1500.5199200000002</v>
      </c>
      <c r="M61" s="14"/>
      <c r="N61" s="10">
        <f t="shared" si="12"/>
        <v>8501.775919999998</v>
      </c>
      <c r="O61" s="12">
        <v>-7.067999999999998</v>
      </c>
      <c r="P61" s="12">
        <f t="shared" si="9"/>
        <v>8494.707919999999</v>
      </c>
      <c r="Q61" s="11"/>
      <c r="R61" s="104">
        <f t="shared" si="10"/>
        <v>8494.707919999999</v>
      </c>
      <c r="S61" s="12">
        <f>R61/$R$11*100</f>
        <v>0.7432883366656312</v>
      </c>
    </row>
    <row r="62" spans="1:19" ht="19.5" customHeight="1">
      <c r="A62" s="108"/>
      <c r="B62" s="115" t="s">
        <v>100</v>
      </c>
      <c r="C62" s="14">
        <v>18.386</v>
      </c>
      <c r="D62" s="14">
        <v>27.9</v>
      </c>
      <c r="E62" s="114"/>
      <c r="F62" s="114">
        <v>0</v>
      </c>
      <c r="G62" s="114"/>
      <c r="H62" s="114"/>
      <c r="I62" s="56">
        <v>0.4</v>
      </c>
      <c r="J62" s="12"/>
      <c r="K62" s="12"/>
      <c r="L62" s="14"/>
      <c r="M62" s="14"/>
      <c r="N62" s="10">
        <f t="shared" si="12"/>
        <v>46.686</v>
      </c>
      <c r="O62" s="80"/>
      <c r="P62" s="12">
        <f t="shared" si="9"/>
        <v>46.686</v>
      </c>
      <c r="Q62" s="11">
        <v>-18.386</v>
      </c>
      <c r="R62" s="104">
        <f t="shared" si="10"/>
        <v>28.3</v>
      </c>
      <c r="S62" s="12">
        <f t="shared" si="13"/>
        <v>0.0024762546429774558</v>
      </c>
    </row>
    <row r="63" spans="1:19" ht="23.25" customHeight="1">
      <c r="A63" s="108"/>
      <c r="B63" s="107" t="s">
        <v>80</v>
      </c>
      <c r="C63" s="104">
        <f>C64+C65</f>
        <v>580.15</v>
      </c>
      <c r="D63" s="104">
        <f>D64+D65</f>
        <v>625.521</v>
      </c>
      <c r="E63" s="104">
        <f>E64+E65</f>
        <v>0</v>
      </c>
      <c r="F63" s="104">
        <f>F64+F65</f>
        <v>0</v>
      </c>
      <c r="G63" s="104">
        <f>G64+G65</f>
        <v>0</v>
      </c>
      <c r="H63" s="114"/>
      <c r="I63" s="104">
        <f>I64+I65</f>
        <v>1.576</v>
      </c>
      <c r="J63" s="12"/>
      <c r="K63" s="12">
        <f>K64+K65</f>
        <v>0</v>
      </c>
      <c r="L63" s="104">
        <f>L64+L65</f>
        <v>44.61581</v>
      </c>
      <c r="M63" s="104">
        <f>M64+M65</f>
        <v>83.996</v>
      </c>
      <c r="N63" s="10">
        <f t="shared" si="12"/>
        <v>1335.85881</v>
      </c>
      <c r="O63" s="104">
        <f>O64+O65</f>
        <v>-44.61581</v>
      </c>
      <c r="P63" s="12">
        <f t="shared" si="9"/>
        <v>1291.243</v>
      </c>
      <c r="Q63" s="104">
        <f>Q64+Q65</f>
        <v>-1291.243</v>
      </c>
      <c r="R63" s="104">
        <f t="shared" si="10"/>
        <v>0</v>
      </c>
      <c r="S63" s="12">
        <f t="shared" si="13"/>
        <v>0</v>
      </c>
    </row>
    <row r="64" spans="1:19" ht="15">
      <c r="A64" s="108"/>
      <c r="B64" s="118" t="s">
        <v>101</v>
      </c>
      <c r="C64" s="14">
        <v>0</v>
      </c>
      <c r="D64" s="14">
        <v>0</v>
      </c>
      <c r="E64" s="114">
        <v>0</v>
      </c>
      <c r="F64" s="114">
        <v>0</v>
      </c>
      <c r="G64" s="114"/>
      <c r="H64" s="114">
        <v>0</v>
      </c>
      <c r="I64" s="14"/>
      <c r="J64" s="12"/>
      <c r="K64" s="12"/>
      <c r="L64" s="14"/>
      <c r="M64" s="14">
        <v>83.996</v>
      </c>
      <c r="N64" s="10">
        <f t="shared" si="12"/>
        <v>83.996</v>
      </c>
      <c r="O64" s="11"/>
      <c r="P64" s="12">
        <f t="shared" si="9"/>
        <v>83.996</v>
      </c>
      <c r="Q64" s="11">
        <f>-P64</f>
        <v>-83.996</v>
      </c>
      <c r="R64" s="104"/>
      <c r="S64" s="12">
        <f t="shared" si="13"/>
        <v>0</v>
      </c>
    </row>
    <row r="65" spans="1:19" ht="19.5" customHeight="1">
      <c r="A65" s="108"/>
      <c r="B65" s="118" t="s">
        <v>102</v>
      </c>
      <c r="C65" s="14">
        <v>580.15</v>
      </c>
      <c r="D65" s="14">
        <v>625.521</v>
      </c>
      <c r="E65" s="114">
        <v>0</v>
      </c>
      <c r="F65" s="114">
        <v>0</v>
      </c>
      <c r="G65" s="114"/>
      <c r="H65" s="114">
        <v>0</v>
      </c>
      <c r="I65" s="14">
        <v>1.576</v>
      </c>
      <c r="J65" s="12"/>
      <c r="K65" s="12"/>
      <c r="L65" s="14">
        <v>44.61581</v>
      </c>
      <c r="M65" s="14"/>
      <c r="N65" s="10">
        <f t="shared" si="12"/>
        <v>1251.8628099999999</v>
      </c>
      <c r="O65" s="9">
        <v>-44.61581</v>
      </c>
      <c r="P65" s="12">
        <f t="shared" si="9"/>
        <v>1207.2469999999998</v>
      </c>
      <c r="Q65" s="11">
        <f>-P65</f>
        <v>-1207.2469999999998</v>
      </c>
      <c r="R65" s="104">
        <f t="shared" si="10"/>
        <v>0</v>
      </c>
      <c r="S65" s="12">
        <f t="shared" si="13"/>
        <v>0</v>
      </c>
    </row>
    <row r="66" spans="1:19" ht="34.5" customHeight="1">
      <c r="A66" s="108"/>
      <c r="B66" s="119" t="s">
        <v>103</v>
      </c>
      <c r="C66" s="14">
        <v>-423.945</v>
      </c>
      <c r="D66" s="14">
        <v>-307.775</v>
      </c>
      <c r="E66" s="114">
        <v>-9.7</v>
      </c>
      <c r="F66" s="114">
        <v>-15.133</v>
      </c>
      <c r="G66" s="114">
        <v>-21.51</v>
      </c>
      <c r="H66" s="114"/>
      <c r="I66" s="114">
        <v>-57.187</v>
      </c>
      <c r="J66" s="114">
        <v>-0.024647</v>
      </c>
      <c r="K66" s="14"/>
      <c r="L66" s="14"/>
      <c r="M66" s="14"/>
      <c r="N66" s="10">
        <f t="shared" si="12"/>
        <v>-835.2746470000001</v>
      </c>
      <c r="O66" s="11"/>
      <c r="P66" s="12">
        <f t="shared" si="9"/>
        <v>-835.2746470000001</v>
      </c>
      <c r="Q66" s="11"/>
      <c r="R66" s="104">
        <f t="shared" si="10"/>
        <v>-835.2746470000001</v>
      </c>
      <c r="S66" s="12">
        <f t="shared" si="13"/>
        <v>-0.07308666865000372</v>
      </c>
    </row>
    <row r="67" spans="2:19" ht="12" customHeight="1">
      <c r="B67" s="119"/>
      <c r="C67" s="14"/>
      <c r="D67" s="14"/>
      <c r="E67" s="114"/>
      <c r="F67" s="114"/>
      <c r="G67" s="114"/>
      <c r="H67" s="114"/>
      <c r="I67" s="7"/>
      <c r="J67" s="12"/>
      <c r="K67" s="14"/>
      <c r="L67" s="14"/>
      <c r="M67" s="14"/>
      <c r="N67" s="10">
        <f t="shared" si="12"/>
        <v>0</v>
      </c>
      <c r="O67" s="11"/>
      <c r="P67" s="12"/>
      <c r="Q67" s="11"/>
      <c r="R67" s="104"/>
      <c r="S67" s="12"/>
    </row>
    <row r="68" spans="2:19" ht="34.5" customHeight="1" thickBot="1">
      <c r="B68" s="120" t="s">
        <v>104</v>
      </c>
      <c r="C68" s="121">
        <f aca="true" t="shared" si="16" ref="C68:M68">C20-C46</f>
        <v>-30344.432908000002</v>
      </c>
      <c r="D68" s="121">
        <f t="shared" si="16"/>
        <v>6230.025631999997</v>
      </c>
      <c r="E68" s="122">
        <f t="shared" si="16"/>
        <v>314.9097830000028</v>
      </c>
      <c r="F68" s="122">
        <f t="shared" si="16"/>
        <v>933.993127</v>
      </c>
      <c r="G68" s="122">
        <f t="shared" si="16"/>
        <v>-4627.864500000003</v>
      </c>
      <c r="H68" s="122">
        <f t="shared" si="16"/>
        <v>0</v>
      </c>
      <c r="I68" s="121">
        <f t="shared" si="16"/>
        <v>1690.1190000000006</v>
      </c>
      <c r="J68" s="121">
        <f t="shared" si="16"/>
        <v>20.973056000000014</v>
      </c>
      <c r="K68" s="121">
        <f t="shared" si="16"/>
        <v>40.18709546000001</v>
      </c>
      <c r="L68" s="121">
        <f t="shared" si="16"/>
        <v>120.54169000000002</v>
      </c>
      <c r="M68" s="121">
        <f t="shared" si="16"/>
        <v>25.299999999999997</v>
      </c>
      <c r="N68" s="123">
        <f t="shared" si="12"/>
        <v>-25596.248024540004</v>
      </c>
      <c r="O68" s="121">
        <f>O20-O46</f>
        <v>0</v>
      </c>
      <c r="P68" s="121">
        <f>P20-P46</f>
        <v>-25596.248024539935</v>
      </c>
      <c r="Q68" s="121">
        <f>Q20-Q46</f>
        <v>-587.729</v>
      </c>
      <c r="R68" s="121">
        <f>R20-R46</f>
        <v>-26183.977024539956</v>
      </c>
      <c r="S68" s="124">
        <f>R68/$R$11*100</f>
        <v>-2.2911022854640315</v>
      </c>
    </row>
    <row r="69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2021-06-24T14:32:43Z</cp:lastPrinted>
  <dcterms:created xsi:type="dcterms:W3CDTF">2021-06-24T13:42:11Z</dcterms:created>
  <dcterms:modified xsi:type="dcterms:W3CDTF">2021-06-24T14:38:35Z</dcterms:modified>
  <cp:category/>
  <cp:version/>
  <cp:contentType/>
  <cp:contentStatus/>
</cp:coreProperties>
</file>