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<sst xmlns="http://schemas.openxmlformats.org/spreadsheetml/2006/main" count="57" uniqueCount="52">
  <si>
    <t>Anexa nr.2</t>
  </si>
  <si>
    <t xml:space="preserve"> EXECUŢIA BUGETULUI GENERAL CONSOLIDAT </t>
  </si>
  <si>
    <t xml:space="preserve">    </t>
  </si>
  <si>
    <t xml:space="preserve">
 Realizări 1.01.-31.10.2020
</t>
  </si>
  <si>
    <t xml:space="preserve">
Realizări 1.01.-31.10.2021
</t>
  </si>
  <si>
    <t xml:space="preserve"> Diferenţe    2021
   faţă de      2020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</si>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</sst>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0" fillId="33" borderId="12" xfId="0" applyNumberFormat="1" applyFont="1" applyFill="1" applyBorder="1" applyAlignment="1">
      <alignment horizontal="center" vertical="center" wrapText="1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>
      <alignment horizontal="center" vertical="justify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164" fontId="21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33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49" fontId="20" fillId="0" borderId="0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0" fontId="25" fillId="33" borderId="0" xfId="0" applyFont="1" applyFill="1" applyAlignment="1">
      <alignment vertical="center" wrapText="1"/>
    </xf>
    <xf numFmtId="16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left" wrapText="1" indent="4"/>
      <protection/>
    </xf>
    <xf numFmtId="164" fontId="18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left" indent="4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>
      <alignment/>
    </xf>
    <xf numFmtId="165" fontId="26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/>
      <protection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/>
      <protection/>
    </xf>
    <xf numFmtId="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1667042\AppData\Local\Temp\notesE97E9E\BGC%20-%2031%20octombrie%20%202021%20-%20in%20lucru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ombrie in luna"/>
      <sheetName val="octombrie 2021 "/>
      <sheetName val="UAT octombrie 2021"/>
      <sheetName val="consolidari octombrie"/>
      <sheetName val="septembrie 2021  (valori)"/>
      <sheetName val="UAT septembrie 2021 (valori)"/>
      <sheetName val="august 2021  (valori)"/>
      <sheetName val="UAT august 2021 (valori)"/>
      <sheetName val="Sinteza - An 2"/>
      <sheetName val="Sinteza - An 2 (engleza)"/>
      <sheetName val="2021 Engl"/>
      <sheetName val="2020 - 2021"/>
      <sheetName val="Progr.29.10.2021.(Liliana)"/>
      <sheetName val="Sinteza - Anexa program anual"/>
      <sheetName val="program %.exec"/>
      <sheetName val="dob_trez"/>
      <sheetName val="SPECIAL_CNAIR"/>
      <sheetName val="CNAIR_ex"/>
      <sheetName val="octombrie 2020 "/>
      <sheetName val="oct 2020 leg"/>
      <sheetName val="Sinteza-anexa program 9 luni "/>
      <sheetName val="program 9 luni .%.exec "/>
      <sheetName val="Sinteza-Anexa program 6 luni"/>
      <sheetName val="progr 6 luni % execuție  "/>
      <sheetName val="Sinteza - program 3 luni "/>
      <sheetName val="program trim I _%.exec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63"/>
  <sheetViews>
    <sheetView showZeros="0" tabSelected="1" view="pageBreakPreview" zoomScale="75" zoomScaleNormal="75" zoomScaleSheetLayoutView="75" zoomScalePageLayoutView="0" workbookViewId="0" topLeftCell="A40">
      <selection activeCell="T49" sqref="T49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1" ht="16.5" customHeight="1" thickBot="1">
      <c r="A5" s="9"/>
      <c r="B5" s="10"/>
      <c r="C5" s="10"/>
      <c r="D5" s="10"/>
      <c r="E5" s="10"/>
      <c r="F5" s="10"/>
      <c r="G5" s="10"/>
      <c r="H5" s="10"/>
      <c r="I5" s="11"/>
      <c r="J5" s="11"/>
      <c r="K5" s="11"/>
    </row>
    <row r="6" spans="1:11" ht="11.25" customHeight="1" hidden="1">
      <c r="A6" s="5" t="s">
        <v>2</v>
      </c>
      <c r="B6" s="5"/>
      <c r="C6" s="5"/>
      <c r="D6" s="5"/>
      <c r="E6" s="12"/>
      <c r="F6" s="12"/>
      <c r="G6" s="13"/>
      <c r="H6" s="14"/>
      <c r="I6" s="14"/>
      <c r="J6" s="15"/>
      <c r="K6" s="14"/>
    </row>
    <row r="7" spans="1:12" ht="47.25" customHeight="1">
      <c r="A7" s="16"/>
      <c r="B7" s="17" t="s">
        <v>3</v>
      </c>
      <c r="C7" s="17"/>
      <c r="D7" s="17"/>
      <c r="E7" s="18"/>
      <c r="F7" s="19"/>
      <c r="G7" s="20" t="s">
        <v>4</v>
      </c>
      <c r="H7" s="20"/>
      <c r="I7" s="20"/>
      <c r="J7" s="21"/>
      <c r="K7" s="22" t="s">
        <v>5</v>
      </c>
      <c r="L7" s="23"/>
    </row>
    <row r="8" spans="1:12" s="31" customFormat="1" ht="33" customHeight="1">
      <c r="A8" s="25"/>
      <c r="B8" s="26" t="s">
        <v>6</v>
      </c>
      <c r="C8" s="27" t="s">
        <v>7</v>
      </c>
      <c r="D8" s="27" t="s">
        <v>8</v>
      </c>
      <c r="E8" s="28"/>
      <c r="F8" s="28"/>
      <c r="G8" s="26" t="s">
        <v>6</v>
      </c>
      <c r="H8" s="27" t="s">
        <v>7</v>
      </c>
      <c r="I8" s="27" t="s">
        <v>8</v>
      </c>
      <c r="J8" s="28"/>
      <c r="K8" s="29" t="s">
        <v>6</v>
      </c>
      <c r="L8" s="30" t="s">
        <v>9</v>
      </c>
    </row>
    <row r="9" spans="1:12" s="36" customFormat="1" ht="13.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4"/>
    </row>
    <row r="10" spans="1:12" s="36" customFormat="1" ht="18" customHeight="1">
      <c r="A10" s="37" t="s">
        <v>10</v>
      </c>
      <c r="B10" s="24">
        <v>1055548.8</v>
      </c>
      <c r="C10" s="24"/>
      <c r="D10" s="24"/>
      <c r="E10" s="24"/>
      <c r="F10" s="24"/>
      <c r="G10" s="24">
        <v>1190300</v>
      </c>
      <c r="H10" s="24"/>
      <c r="I10" s="24"/>
      <c r="J10" s="24"/>
      <c r="K10" s="24"/>
      <c r="L10" s="38"/>
    </row>
    <row r="11" spans="2:12" s="36" customFormat="1" ht="8.25" customHeight="1">
      <c r="B11" s="39"/>
      <c r="G11" s="41"/>
      <c r="H11" s="41"/>
      <c r="I11" s="41"/>
      <c r="J11" s="41"/>
      <c r="K11" s="41"/>
      <c r="L11" s="35"/>
    </row>
    <row r="12" spans="1:12" s="41" customFormat="1" ht="35.25" customHeight="1">
      <c r="A12" s="42" t="s">
        <v>11</v>
      </c>
      <c r="B12" s="43">
        <f>B13+B30+B31+B33+B34++B37+B32+B35+B36</f>
        <v>263479.55713816005</v>
      </c>
      <c r="C12" s="44">
        <f>B12/$B$10*100</f>
        <v>24.961380955400646</v>
      </c>
      <c r="D12" s="44">
        <f>B12/B$12*100</f>
        <v>100</v>
      </c>
      <c r="E12" s="44"/>
      <c r="F12" s="44"/>
      <c r="G12" s="43">
        <f>G13+G30+G31+G33+G34+G37+G32+G35+G36</f>
        <v>308609.35159608006</v>
      </c>
      <c r="H12" s="44">
        <f>G12/$G$10*100</f>
        <v>25.927022733435273</v>
      </c>
      <c r="I12" s="44">
        <f aca="true" t="shared" si="0" ref="I12:I32">G12/G$12*100</f>
        <v>100</v>
      </c>
      <c r="J12" s="44"/>
      <c r="K12" s="44">
        <f>G12-B12</f>
        <v>45129.79445792001</v>
      </c>
      <c r="L12" s="45">
        <f>G12/B12-1</f>
        <v>0.1712838557499754</v>
      </c>
    </row>
    <row r="13" spans="1:12" s="50" customFormat="1" ht="24.75" customHeight="1">
      <c r="A13" s="46" t="s">
        <v>12</v>
      </c>
      <c r="B13" s="47">
        <f>B14+B27+B28</f>
        <v>240324.69920516002</v>
      </c>
      <c r="C13" s="48">
        <f aca="true" t="shared" si="1" ref="C13:C28">B13/$B$10*100</f>
        <v>22.767748796186403</v>
      </c>
      <c r="D13" s="48">
        <f>B13/B$12*100</f>
        <v>91.2118958356764</v>
      </c>
      <c r="E13" s="48"/>
      <c r="F13" s="48"/>
      <c r="G13" s="47">
        <f>G14+G27+G28</f>
        <v>283019.49055408</v>
      </c>
      <c r="H13" s="48">
        <f aca="true" t="shared" si="2" ref="H13:H28">G13/$G$10*100</f>
        <v>23.77715622566412</v>
      </c>
      <c r="I13" s="48">
        <f t="shared" si="0"/>
        <v>91.70800855202434</v>
      </c>
      <c r="J13" s="48"/>
      <c r="K13" s="48">
        <f>G13-B13</f>
        <v>42694.79134891997</v>
      </c>
      <c r="L13" s="49">
        <f>G13/B13-1</f>
        <v>0.17765461265582339</v>
      </c>
    </row>
    <row r="14" spans="1:12" s="50" customFormat="1" ht="25.5" customHeight="1">
      <c r="A14" s="51" t="s">
        <v>13</v>
      </c>
      <c r="B14" s="47">
        <f>B15+B19+B20+B25+B26</f>
        <v>124368.016409</v>
      </c>
      <c r="C14" s="48">
        <f t="shared" si="1"/>
        <v>11.782308540258867</v>
      </c>
      <c r="D14" s="48">
        <f aca="true" t="shared" si="3" ref="D14:D34">B14/B$12*100</f>
        <v>47.20215023884585</v>
      </c>
      <c r="E14" s="48"/>
      <c r="F14" s="48"/>
      <c r="G14" s="47">
        <f>G15+G19+G20+G25+G26</f>
        <v>154582.904451</v>
      </c>
      <c r="H14" s="48">
        <f t="shared" si="2"/>
        <v>12.986886033016887</v>
      </c>
      <c r="I14" s="48">
        <f t="shared" si="0"/>
        <v>50.09015561308205</v>
      </c>
      <c r="J14" s="48"/>
      <c r="K14" s="48">
        <f>G14-B14</f>
        <v>30214.888042000006</v>
      </c>
      <c r="L14" s="49">
        <f>G14/B14-1</f>
        <v>0.2429474145718824</v>
      </c>
    </row>
    <row r="15" spans="1:12" s="50" customFormat="1" ht="40.5" customHeight="1">
      <c r="A15" s="52" t="s">
        <v>14</v>
      </c>
      <c r="B15" s="47">
        <f>B16+B17+B18</f>
        <v>37576.505145999996</v>
      </c>
      <c r="C15" s="48">
        <f t="shared" si="1"/>
        <v>3.5599022182584066</v>
      </c>
      <c r="D15" s="48">
        <f t="shared" si="3"/>
        <v>14.26163970903295</v>
      </c>
      <c r="E15" s="48"/>
      <c r="F15" s="48"/>
      <c r="G15" s="47">
        <f>G16+G17+G18</f>
        <v>45586.46665</v>
      </c>
      <c r="H15" s="48">
        <f t="shared" si="2"/>
        <v>3.82983001344199</v>
      </c>
      <c r="I15" s="48">
        <f t="shared" si="0"/>
        <v>14.77157656248387</v>
      </c>
      <c r="J15" s="48"/>
      <c r="K15" s="48">
        <f>G15-B15</f>
        <v>8009.961504000006</v>
      </c>
      <c r="L15" s="49">
        <f>G15/B15-1</f>
        <v>0.2131640894457334</v>
      </c>
    </row>
    <row r="16" spans="1:12" ht="25.5" customHeight="1">
      <c r="A16" s="53" t="s">
        <v>15</v>
      </c>
      <c r="B16" s="54">
        <v>14536.657000000001</v>
      </c>
      <c r="C16" s="54">
        <f t="shared" si="1"/>
        <v>1.3771657928084424</v>
      </c>
      <c r="D16" s="54">
        <f t="shared" si="3"/>
        <v>5.517185909181354</v>
      </c>
      <c r="E16" s="54"/>
      <c r="F16" s="54"/>
      <c r="G16" s="54">
        <v>18573.203999999998</v>
      </c>
      <c r="H16" s="54">
        <f t="shared" si="2"/>
        <v>1.5603800722506929</v>
      </c>
      <c r="I16" s="54">
        <f t="shared" si="0"/>
        <v>6.01835424103069</v>
      </c>
      <c r="J16" s="54"/>
      <c r="K16" s="54">
        <f>G16-B16</f>
        <v>4036.546999999997</v>
      </c>
      <c r="L16" s="55">
        <f>G16/B16-1</f>
        <v>0.27768055612786324</v>
      </c>
    </row>
    <row r="17" spans="1:12" ht="18" customHeight="1">
      <c r="A17" s="53" t="s">
        <v>16</v>
      </c>
      <c r="B17" s="54">
        <v>20167.627146</v>
      </c>
      <c r="C17" s="54">
        <f t="shared" si="1"/>
        <v>1.910629536597455</v>
      </c>
      <c r="D17" s="54">
        <f t="shared" si="3"/>
        <v>7.654342281828247</v>
      </c>
      <c r="E17" s="54"/>
      <c r="F17" s="54"/>
      <c r="G17" s="54">
        <v>23337.11965</v>
      </c>
      <c r="H17" s="54">
        <f t="shared" si="2"/>
        <v>1.9606082206166515</v>
      </c>
      <c r="I17" s="54">
        <f t="shared" si="0"/>
        <v>7.562026079023208</v>
      </c>
      <c r="J17" s="54"/>
      <c r="K17" s="54">
        <f>G17-B17</f>
        <v>3169.4925040000016</v>
      </c>
      <c r="L17" s="55">
        <f>G17/B17-1</f>
        <v>0.15715743260498694</v>
      </c>
    </row>
    <row r="18" spans="1:12" ht="36.75" customHeight="1">
      <c r="A18" s="56" t="s">
        <v>17</v>
      </c>
      <c r="B18" s="54">
        <v>2872.221</v>
      </c>
      <c r="C18" s="54">
        <f t="shared" si="1"/>
        <v>0.27210688885250967</v>
      </c>
      <c r="D18" s="54">
        <f t="shared" si="3"/>
        <v>1.0901115180233514</v>
      </c>
      <c r="E18" s="54"/>
      <c r="F18" s="54"/>
      <c r="G18" s="54">
        <v>3676.143</v>
      </c>
      <c r="H18" s="54">
        <f t="shared" si="2"/>
        <v>0.3088417205746451</v>
      </c>
      <c r="I18" s="54">
        <f t="shared" si="0"/>
        <v>1.19119624242997</v>
      </c>
      <c r="J18" s="54"/>
      <c r="K18" s="54">
        <f>G18-B18</f>
        <v>803.922</v>
      </c>
      <c r="L18" s="55">
        <f>G18/B18-1</f>
        <v>0.2798955929923219</v>
      </c>
    </row>
    <row r="19" spans="1:12" ht="24" customHeight="1">
      <c r="A19" s="52" t="s">
        <v>18</v>
      </c>
      <c r="B19" s="48">
        <v>5469.767</v>
      </c>
      <c r="C19" s="48">
        <f t="shared" si="1"/>
        <v>0.5181917690589009</v>
      </c>
      <c r="D19" s="48">
        <f t="shared" si="3"/>
        <v>2.075973961475817</v>
      </c>
      <c r="E19" s="48"/>
      <c r="F19" s="48"/>
      <c r="G19" s="48">
        <v>6060.455</v>
      </c>
      <c r="H19" s="48">
        <f t="shared" si="2"/>
        <v>0.5091535747290599</v>
      </c>
      <c r="I19" s="48">
        <f t="shared" si="0"/>
        <v>1.963794994758344</v>
      </c>
      <c r="J19" s="48"/>
      <c r="K19" s="48">
        <f>G19-B19</f>
        <v>590.6880000000001</v>
      </c>
      <c r="L19" s="49">
        <f>G19/B19-1</f>
        <v>0.10799143729522664</v>
      </c>
    </row>
    <row r="20" spans="1:12" ht="23.25" customHeight="1">
      <c r="A20" s="57" t="s">
        <v>19</v>
      </c>
      <c r="B20" s="47">
        <f>B21+B22+B23+B24</f>
        <v>79572.082263</v>
      </c>
      <c r="C20" s="48">
        <f>B20/$B$10*100</f>
        <v>7.538456039455495</v>
      </c>
      <c r="D20" s="48">
        <f t="shared" si="3"/>
        <v>30.200476700086078</v>
      </c>
      <c r="E20" s="48"/>
      <c r="F20" s="48"/>
      <c r="G20" s="47">
        <f>G21+G22+G23+G24</f>
        <v>100720.91380100002</v>
      </c>
      <c r="H20" s="48">
        <f t="shared" si="2"/>
        <v>8.461809107031842</v>
      </c>
      <c r="I20" s="48">
        <f t="shared" si="0"/>
        <v>32.63702583220079</v>
      </c>
      <c r="J20" s="48"/>
      <c r="K20" s="48">
        <f>G20-B20</f>
        <v>21148.831538000013</v>
      </c>
      <c r="L20" s="49">
        <f>G20/B20-1</f>
        <v>0.2657820549184491</v>
      </c>
    </row>
    <row r="21" spans="1:12" ht="20.25" customHeight="1">
      <c r="A21" s="53" t="s">
        <v>20</v>
      </c>
      <c r="B21" s="40">
        <v>47637.021</v>
      </c>
      <c r="C21" s="54">
        <f t="shared" si="1"/>
        <v>4.513009820104954</v>
      </c>
      <c r="D21" s="54">
        <f t="shared" si="3"/>
        <v>18.079968524852465</v>
      </c>
      <c r="E21" s="54"/>
      <c r="F21" s="54"/>
      <c r="G21" s="54">
        <v>64399.406</v>
      </c>
      <c r="H21" s="54">
        <f t="shared" si="2"/>
        <v>5.410350835923717</v>
      </c>
      <c r="I21" s="54">
        <f>G21/G$12*100</f>
        <v>20.867613268015432</v>
      </c>
      <c r="J21" s="54"/>
      <c r="K21" s="54">
        <f>G21-B21</f>
        <v>16762.385000000002</v>
      </c>
      <c r="L21" s="55">
        <f>G21/B21-1</f>
        <v>0.351877272090545</v>
      </c>
    </row>
    <row r="22" spans="1:12" ht="18" customHeight="1">
      <c r="A22" s="53" t="s">
        <v>21</v>
      </c>
      <c r="B22" s="40">
        <v>24969.097</v>
      </c>
      <c r="C22" s="54">
        <f t="shared" si="1"/>
        <v>2.3655085392546513</v>
      </c>
      <c r="D22" s="54">
        <f t="shared" si="3"/>
        <v>9.47667335986413</v>
      </c>
      <c r="E22" s="54"/>
      <c r="F22" s="54"/>
      <c r="G22" s="54">
        <v>28624.718</v>
      </c>
      <c r="H22" s="54">
        <f t="shared" si="2"/>
        <v>2.404832227169621</v>
      </c>
      <c r="I22" s="54">
        <f t="shared" si="0"/>
        <v>9.275389048308927</v>
      </c>
      <c r="J22" s="54"/>
      <c r="K22" s="54">
        <f>G22-B22</f>
        <v>3655.620999999999</v>
      </c>
      <c r="L22" s="55">
        <f>G22/B22-1</f>
        <v>0.14640581515623086</v>
      </c>
    </row>
    <row r="23" spans="1:12" s="59" customFormat="1" ht="30" customHeight="1">
      <c r="A23" s="58" t="s">
        <v>22</v>
      </c>
      <c r="B23" s="40">
        <v>3768.5432629999996</v>
      </c>
      <c r="C23" s="54">
        <f t="shared" si="1"/>
        <v>0.35702217301559147</v>
      </c>
      <c r="D23" s="54">
        <f t="shared" si="3"/>
        <v>1.4302981620027162</v>
      </c>
      <c r="E23" s="54"/>
      <c r="F23" s="54"/>
      <c r="G23" s="54">
        <v>3600.470801</v>
      </c>
      <c r="H23" s="54">
        <f t="shared" si="2"/>
        <v>0.30248431496261446</v>
      </c>
      <c r="I23" s="54">
        <f t="shared" si="0"/>
        <v>1.1666758581290293</v>
      </c>
      <c r="J23" s="54"/>
      <c r="K23" s="54">
        <f>G23-B23</f>
        <v>-168.07246199999963</v>
      </c>
      <c r="L23" s="55">
        <f>G23/B23-1</f>
        <v>-0.044598787985308475</v>
      </c>
    </row>
    <row r="24" spans="1:12" ht="52.5" customHeight="1">
      <c r="A24" s="58" t="s">
        <v>23</v>
      </c>
      <c r="B24" s="40">
        <v>3197.421</v>
      </c>
      <c r="C24" s="54">
        <f t="shared" si="1"/>
        <v>0.3029155070802979</v>
      </c>
      <c r="D24" s="54">
        <f t="shared" si="3"/>
        <v>1.2135366533667646</v>
      </c>
      <c r="E24" s="54"/>
      <c r="F24" s="54"/>
      <c r="G24" s="54">
        <v>4096.319</v>
      </c>
      <c r="H24" s="54">
        <f t="shared" si="2"/>
        <v>0.34414172897588846</v>
      </c>
      <c r="I24" s="54">
        <f t="shared" si="0"/>
        <v>1.3273476577473977</v>
      </c>
      <c r="J24" s="54"/>
      <c r="K24" s="54">
        <f>G24-B24</f>
        <v>898.8980000000006</v>
      </c>
      <c r="L24" s="55">
        <f>G24/B24-1</f>
        <v>0.28113219998242345</v>
      </c>
    </row>
    <row r="25" spans="1:12" s="50" customFormat="1" ht="35.25" customHeight="1">
      <c r="A25" s="57" t="s">
        <v>24</v>
      </c>
      <c r="B25" s="60">
        <v>946.835</v>
      </c>
      <c r="C25" s="48">
        <f t="shared" si="1"/>
        <v>0.08970073197942151</v>
      </c>
      <c r="D25" s="48">
        <f t="shared" si="3"/>
        <v>0.3593580505008632</v>
      </c>
      <c r="E25" s="48"/>
      <c r="F25" s="48"/>
      <c r="G25" s="48">
        <v>1244.144</v>
      </c>
      <c r="H25" s="48">
        <f t="shared" si="2"/>
        <v>0.10452356548769218</v>
      </c>
      <c r="I25" s="48">
        <f t="shared" si="0"/>
        <v>0.4031452687889977</v>
      </c>
      <c r="J25" s="48"/>
      <c r="K25" s="48">
        <f>G25-B25</f>
        <v>297.30899999999997</v>
      </c>
      <c r="L25" s="49">
        <f>G25/B25-1</f>
        <v>0.3140029677821372</v>
      </c>
    </row>
    <row r="26" spans="1:12" s="50" customFormat="1" ht="17.25" customHeight="1">
      <c r="A26" s="61" t="s">
        <v>25</v>
      </c>
      <c r="B26" s="60">
        <v>802.827</v>
      </c>
      <c r="C26" s="48">
        <f t="shared" si="1"/>
        <v>0.07605778150664375</v>
      </c>
      <c r="D26" s="48">
        <f t="shared" si="3"/>
        <v>0.3047018177501429</v>
      </c>
      <c r="E26" s="48"/>
      <c r="F26" s="48"/>
      <c r="G26" s="48">
        <v>970.925</v>
      </c>
      <c r="H26" s="48">
        <f t="shared" si="2"/>
        <v>0.08156977232630429</v>
      </c>
      <c r="I26" s="48">
        <f t="shared" si="0"/>
        <v>0.3146129548500476</v>
      </c>
      <c r="J26" s="48"/>
      <c r="K26" s="48">
        <f>G26-B26</f>
        <v>168.09799999999996</v>
      </c>
      <c r="L26" s="49">
        <f>G26/B26-1</f>
        <v>0.20938259425754246</v>
      </c>
    </row>
    <row r="27" spans="1:12" s="50" customFormat="1" ht="18" customHeight="1">
      <c r="A27" s="62" t="s">
        <v>26</v>
      </c>
      <c r="B27" s="60">
        <v>92995.47348900001</v>
      </c>
      <c r="C27" s="48">
        <f>B27/$B$10*100</f>
        <v>8.81015387341637</v>
      </c>
      <c r="D27" s="48">
        <f t="shared" si="3"/>
        <v>35.29513807412248</v>
      </c>
      <c r="E27" s="48"/>
      <c r="F27" s="48"/>
      <c r="G27" s="48">
        <v>104999.466039</v>
      </c>
      <c r="H27" s="48">
        <f t="shared" si="2"/>
        <v>8.821260693858692</v>
      </c>
      <c r="I27" s="48">
        <f>G27/G$12*100</f>
        <v>34.02342330067412</v>
      </c>
      <c r="J27" s="48"/>
      <c r="K27" s="48">
        <f>G27-B27</f>
        <v>12003.992549999995</v>
      </c>
      <c r="L27" s="49">
        <f>G27/B27-1</f>
        <v>0.12908147138387216</v>
      </c>
    </row>
    <row r="28" spans="1:12" s="50" customFormat="1" ht="14.25" customHeight="1">
      <c r="A28" s="64" t="s">
        <v>27</v>
      </c>
      <c r="B28" s="60">
        <v>22961.209307160003</v>
      </c>
      <c r="C28" s="48">
        <f t="shared" si="1"/>
        <v>2.175286382511164</v>
      </c>
      <c r="D28" s="48">
        <f t="shared" si="3"/>
        <v>8.71460752270807</v>
      </c>
      <c r="E28" s="48"/>
      <c r="F28" s="48"/>
      <c r="G28" s="48">
        <v>23437.12006408</v>
      </c>
      <c r="H28" s="48">
        <f t="shared" si="2"/>
        <v>1.9690094987885407</v>
      </c>
      <c r="I28" s="48">
        <f>G28/G$12*100</f>
        <v>7.594429638268194</v>
      </c>
      <c r="J28" s="48"/>
      <c r="K28" s="48">
        <f>G28-B28</f>
        <v>475.9107569199987</v>
      </c>
      <c r="L28" s="49">
        <f>G28/B28-1</f>
        <v>0.020726728742967104</v>
      </c>
    </row>
    <row r="29" spans="1:12" s="50" customFormat="1" ht="0" customHeight="1" hidden="1">
      <c r="A29" s="65"/>
      <c r="B29" s="60"/>
      <c r="C29" s="48"/>
      <c r="D29" s="48"/>
      <c r="E29" s="48"/>
      <c r="F29" s="48"/>
      <c r="G29" s="48"/>
      <c r="H29" s="48"/>
      <c r="I29" s="48"/>
      <c r="J29" s="48"/>
      <c r="K29" s="48"/>
      <c r="L29" s="49"/>
    </row>
    <row r="30" spans="1:12" s="50" customFormat="1" ht="19.5" customHeight="1">
      <c r="A30" s="66" t="s">
        <v>28</v>
      </c>
      <c r="B30" s="60">
        <v>639.125</v>
      </c>
      <c r="C30" s="48">
        <f>B30/$B$10*100</f>
        <v>0.06054907172458535</v>
      </c>
      <c r="D30" s="48">
        <f t="shared" si="3"/>
        <v>0.24257100131106712</v>
      </c>
      <c r="E30" s="48"/>
      <c r="F30" s="48"/>
      <c r="G30" s="48">
        <v>1197.505</v>
      </c>
      <c r="H30" s="48">
        <f>G30/$G$10*100</f>
        <v>0.1006053095858187</v>
      </c>
      <c r="I30" s="48">
        <f t="shared" si="0"/>
        <v>0.38803263537112165</v>
      </c>
      <c r="J30" s="48"/>
      <c r="K30" s="48">
        <f>G30-B30</f>
        <v>558.3800000000001</v>
      </c>
      <c r="L30" s="49">
        <f>G30/B30-1</f>
        <v>0.8736632114218661</v>
      </c>
    </row>
    <row r="31" spans="1:12" s="50" customFormat="1" ht="18" customHeight="1">
      <c r="A31" s="66" t="s">
        <v>29</v>
      </c>
      <c r="B31" s="60">
        <v>0.354188</v>
      </c>
      <c r="C31" s="48">
        <f>B31/$B$10*100</f>
        <v>3.355486738273019E-05</v>
      </c>
      <c r="D31" s="48">
        <f t="shared" si="3"/>
        <v>0.00013442712742008878</v>
      </c>
      <c r="E31" s="48"/>
      <c r="F31" s="48"/>
      <c r="G31" s="48">
        <v>0.098904</v>
      </c>
      <c r="H31" s="48">
        <f>G31/$G$10*100</f>
        <v>8.309165756531967E-06</v>
      </c>
      <c r="I31" s="48">
        <f t="shared" si="0"/>
        <v>3.204828353012757E-05</v>
      </c>
      <c r="J31" s="48"/>
      <c r="K31" s="48">
        <f>G31-B31</f>
        <v>-0.255284</v>
      </c>
      <c r="L31" s="49">
        <f>G31/B31-1</f>
        <v>-0.7207584672546783</v>
      </c>
    </row>
    <row r="32" spans="1:12" s="50" customFormat="1" ht="34.5" customHeight="1">
      <c r="A32" s="67" t="s">
        <v>30</v>
      </c>
      <c r="B32" s="60">
        <v>25.791241999999997</v>
      </c>
      <c r="C32" s="48">
        <f>B32/$B$10*100</f>
        <v>0.0024433964587899674</v>
      </c>
      <c r="D32" s="48">
        <f t="shared" si="3"/>
        <v>0.009788707055734088</v>
      </c>
      <c r="E32" s="48"/>
      <c r="F32" s="48"/>
      <c r="G32" s="48">
        <v>14.600867999999998</v>
      </c>
      <c r="H32" s="48">
        <f>G32/$G$10*100</f>
        <v>0.001226654456859615</v>
      </c>
      <c r="I32" s="48">
        <f t="shared" si="0"/>
        <v>0.004731181321786445</v>
      </c>
      <c r="J32" s="48"/>
      <c r="K32" s="48">
        <f>G32-B32</f>
        <v>-11.190373999999998</v>
      </c>
      <c r="L32" s="49">
        <f>G32/B32-1</f>
        <v>-0.43388271103811127</v>
      </c>
    </row>
    <row r="33" spans="1:12" s="50" customFormat="1" ht="16.5" customHeight="1">
      <c r="A33" s="68" t="s">
        <v>31</v>
      </c>
      <c r="B33" s="60"/>
      <c r="C33" s="48"/>
      <c r="D33" s="48"/>
      <c r="E33" s="48"/>
      <c r="F33" s="48"/>
      <c r="G33" s="48"/>
      <c r="H33" s="48"/>
      <c r="I33" s="48"/>
      <c r="J33" s="48"/>
      <c r="K33" s="48"/>
      <c r="L33" s="49"/>
    </row>
    <row r="34" spans="1:12" ht="18" customHeight="1">
      <c r="A34" s="66" t="s">
        <v>32</v>
      </c>
      <c r="B34" s="68">
        <v>24.296243</v>
      </c>
      <c r="C34" s="68">
        <f>B34/$B$10*100</f>
        <v>0.002301764068132141</v>
      </c>
      <c r="D34" s="68">
        <f t="shared" si="3"/>
        <v>0.009221300985890092</v>
      </c>
      <c r="E34" s="68"/>
      <c r="F34" s="68"/>
      <c r="G34" s="68">
        <v>-251.04197599999998</v>
      </c>
      <c r="H34" s="68">
        <f>G34/$G$10*100</f>
        <v>-0.02109064739981517</v>
      </c>
      <c r="I34" s="68">
        <f>G34/G$12*100</f>
        <v>-0.08134619858460203</v>
      </c>
      <c r="J34" s="68"/>
      <c r="K34" s="68">
        <f>G34-B34</f>
        <v>-275.338219</v>
      </c>
      <c r="L34" s="49"/>
    </row>
    <row r="35" spans="1:12" ht="18.75" customHeight="1">
      <c r="A35" s="69" t="s">
        <v>33</v>
      </c>
      <c r="B35" s="60">
        <v>1235.276</v>
      </c>
      <c r="C35" s="60">
        <f>B35/$B$10*100</f>
        <v>0.11702689634055764</v>
      </c>
      <c r="D35" s="60">
        <f>B35/B$12*100</f>
        <v>0.4688318188390843</v>
      </c>
      <c r="E35" s="47"/>
      <c r="F35" s="48"/>
      <c r="G35" s="60">
        <v>190.873</v>
      </c>
      <c r="H35" s="60">
        <f>G35/$G$10*100</f>
        <v>0.016035705284382088</v>
      </c>
      <c r="I35" s="60">
        <f>G35/G$12*100</f>
        <v>0.061849389531728124</v>
      </c>
      <c r="J35" s="60"/>
      <c r="K35" s="60">
        <f>G35-B35</f>
        <v>-1044.403</v>
      </c>
      <c r="L35" s="49">
        <f>G35/B35-1</f>
        <v>-0.8454814956333645</v>
      </c>
    </row>
    <row r="36" spans="1:12" ht="48" customHeight="1">
      <c r="A36" s="71" t="s">
        <v>34</v>
      </c>
      <c r="B36" s="60">
        <v>21230.015259999996</v>
      </c>
      <c r="C36" s="60">
        <f>B36/$B$10*100</f>
        <v>2.0112774757547918</v>
      </c>
      <c r="D36" s="60">
        <f>B36/B$12*100</f>
        <v>8.057556909004395</v>
      </c>
      <c r="E36" s="60"/>
      <c r="F36" s="60"/>
      <c r="G36" s="60">
        <v>24437.825245999997</v>
      </c>
      <c r="H36" s="60">
        <f>G36/$G$10*100</f>
        <v>2.0530811766781483</v>
      </c>
      <c r="I36" s="60">
        <f>G36/G$12*100</f>
        <v>7.918692392052064</v>
      </c>
      <c r="J36" s="60"/>
      <c r="K36" s="60">
        <f>G36-B36</f>
        <v>3207.809986</v>
      </c>
      <c r="L36" s="49">
        <f>G36/B36-1</f>
        <v>0.15109786529658864</v>
      </c>
    </row>
    <row r="37" spans="1:12" ht="10.5" customHeight="1">
      <c r="A37" s="72"/>
      <c r="B37" s="47"/>
      <c r="C37" s="47"/>
      <c r="D37" s="47"/>
      <c r="E37" s="47"/>
      <c r="F37" s="48"/>
      <c r="G37" s="63"/>
      <c r="H37" s="48"/>
      <c r="I37" s="48"/>
      <c r="J37" s="48"/>
      <c r="K37" s="48"/>
      <c r="L37" s="70"/>
    </row>
    <row r="38" spans="1:12" s="50" customFormat="1" ht="33" customHeight="1">
      <c r="A38" s="42" t="s">
        <v>35</v>
      </c>
      <c r="B38" s="73">
        <f>B39+B52+B53+B54+B55</f>
        <v>337515.77909054</v>
      </c>
      <c r="C38" s="44">
        <f>B38/$B$10*100</f>
        <v>31.975383714191143</v>
      </c>
      <c r="D38" s="44">
        <f>B38/B$38*100</f>
        <v>100</v>
      </c>
      <c r="E38" s="44"/>
      <c r="F38" s="44"/>
      <c r="G38" s="73">
        <f>G39+G52+G53+G54+G55</f>
        <v>356584.73967908</v>
      </c>
      <c r="H38" s="44">
        <f aca="true" t="shared" si="4" ref="H38:H50">G38/$G$10*100</f>
        <v>29.95755185071663</v>
      </c>
      <c r="I38" s="44">
        <f aca="true" t="shared" si="5" ref="I38:I54">G38/G$38*100</f>
        <v>100</v>
      </c>
      <c r="J38" s="44"/>
      <c r="K38" s="44">
        <f>G38-B38</f>
        <v>19068.96058854001</v>
      </c>
      <c r="L38" s="45">
        <f>G38/B38-1</f>
        <v>0.05649798252372862</v>
      </c>
    </row>
    <row r="39" spans="1:12" s="50" customFormat="1" ht="19.5" customHeight="1">
      <c r="A39" s="74" t="s">
        <v>36</v>
      </c>
      <c r="B39" s="63">
        <f>B40+B41+B42+B43+B44+B51</f>
        <v>317131.91413354</v>
      </c>
      <c r="C39" s="48">
        <f aca="true" t="shared" si="6" ref="C39:C53">B39/$B$10*100</f>
        <v>30.04426835912655</v>
      </c>
      <c r="D39" s="48">
        <f aca="true" t="shared" si="7" ref="D39:D54">B39/B$38*100</f>
        <v>93.96061866739215</v>
      </c>
      <c r="E39" s="48"/>
      <c r="F39" s="48"/>
      <c r="G39" s="63">
        <f>G40+G41+G42+G43+G44+G51</f>
        <v>338375.87049008</v>
      </c>
      <c r="H39" s="48">
        <f t="shared" si="4"/>
        <v>28.42778043267075</v>
      </c>
      <c r="I39" s="48">
        <f t="shared" si="5"/>
        <v>94.89353660916962</v>
      </c>
      <c r="J39" s="48"/>
      <c r="K39" s="48">
        <f>G39-B39</f>
        <v>21243.956356539973</v>
      </c>
      <c r="L39" s="49">
        <f>G39/B39-1</f>
        <v>0.06698775938266</v>
      </c>
    </row>
    <row r="40" spans="1:12" ht="19.5" customHeight="1">
      <c r="A40" s="75" t="s">
        <v>37</v>
      </c>
      <c r="B40" s="68">
        <v>90458.07330999999</v>
      </c>
      <c r="C40" s="68">
        <f>B40/$B$10*100</f>
        <v>8.56976705482494</v>
      </c>
      <c r="D40" s="68">
        <f t="shared" si="7"/>
        <v>26.801139061926417</v>
      </c>
      <c r="E40" s="68"/>
      <c r="F40" s="68"/>
      <c r="G40" s="76">
        <v>91837.863622</v>
      </c>
      <c r="H40" s="68">
        <f t="shared" si="4"/>
        <v>7.715522441569353</v>
      </c>
      <c r="I40" s="68">
        <f t="shared" si="5"/>
        <v>25.7548496620053</v>
      </c>
      <c r="J40" s="68"/>
      <c r="K40" s="68">
        <f>G40-B40</f>
        <v>1379.790312000012</v>
      </c>
      <c r="L40" s="77">
        <f>G40/B40-1</f>
        <v>0.015253368345260476</v>
      </c>
    </row>
    <row r="41" spans="1:12" ht="17.25" customHeight="1">
      <c r="A41" s="75" t="s">
        <v>38</v>
      </c>
      <c r="B41" s="68">
        <v>44661.83526700001</v>
      </c>
      <c r="C41" s="68">
        <f t="shared" si="6"/>
        <v>4.2311483151702705</v>
      </c>
      <c r="D41" s="68">
        <f t="shared" si="7"/>
        <v>13.232517717347752</v>
      </c>
      <c r="E41" s="68"/>
      <c r="F41" s="68"/>
      <c r="G41" s="76">
        <v>47716.26732500001</v>
      </c>
      <c r="H41" s="68">
        <f t="shared" si="4"/>
        <v>4.008759751743258</v>
      </c>
      <c r="I41" s="68">
        <f t="shared" si="5"/>
        <v>13.381466455335078</v>
      </c>
      <c r="J41" s="68"/>
      <c r="K41" s="68">
        <f>G41-B41</f>
        <v>3054.4320579999985</v>
      </c>
      <c r="L41" s="77">
        <f>G41/B41-1</f>
        <v>0.06839020474057578</v>
      </c>
    </row>
    <row r="42" spans="1:12" ht="19.5" customHeight="1">
      <c r="A42" s="75" t="s">
        <v>39</v>
      </c>
      <c r="B42" s="68">
        <v>13973.430011539998</v>
      </c>
      <c r="C42" s="68">
        <f t="shared" si="6"/>
        <v>1.3238071050376825</v>
      </c>
      <c r="D42" s="68">
        <f t="shared" si="7"/>
        <v>4.140081998297202</v>
      </c>
      <c r="E42" s="68"/>
      <c r="F42" s="68"/>
      <c r="G42" s="76">
        <v>15495.072710080001</v>
      </c>
      <c r="H42" s="68">
        <f t="shared" si="4"/>
        <v>1.301778770904814</v>
      </c>
      <c r="I42" s="68">
        <f t="shared" si="5"/>
        <v>4.345411058259334</v>
      </c>
      <c r="J42" s="68"/>
      <c r="K42" s="68">
        <f>G42-B42</f>
        <v>1521.642698540003</v>
      </c>
      <c r="L42" s="77">
        <f>G42/B42-1</f>
        <v>0.10889543206523733</v>
      </c>
    </row>
    <row r="43" spans="1:12" ht="19.5" customHeight="1">
      <c r="A43" s="75" t="s">
        <v>40</v>
      </c>
      <c r="B43" s="68">
        <v>6043.899479000001</v>
      </c>
      <c r="C43" s="68">
        <f t="shared" si="6"/>
        <v>0.5725836151772424</v>
      </c>
      <c r="D43" s="68">
        <f t="shared" si="7"/>
        <v>1.7907013104056089</v>
      </c>
      <c r="E43" s="68"/>
      <c r="F43" s="68"/>
      <c r="G43" s="76">
        <v>5762.448700000001</v>
      </c>
      <c r="H43" s="68">
        <f t="shared" si="4"/>
        <v>0.4841173401663447</v>
      </c>
      <c r="I43" s="68">
        <f t="shared" si="5"/>
        <v>1.616011023126257</v>
      </c>
      <c r="J43" s="68"/>
      <c r="K43" s="68">
        <f>G43-B43</f>
        <v>-281.4507789999998</v>
      </c>
      <c r="L43" s="77">
        <f>G43/B43-1</f>
        <v>-0.04656774653151041</v>
      </c>
    </row>
    <row r="44" spans="1:12" s="50" customFormat="1" ht="19.5" customHeight="1">
      <c r="A44" s="75" t="s">
        <v>41</v>
      </c>
      <c r="B44" s="76">
        <f>B45+B46+B47+B48+B50+B49</f>
        <v>161543.531553</v>
      </c>
      <c r="C44" s="68">
        <f t="shared" si="6"/>
        <v>15.304221988883887</v>
      </c>
      <c r="D44" s="68">
        <f t="shared" si="7"/>
        <v>47.86251238039608</v>
      </c>
      <c r="E44" s="68"/>
      <c r="F44" s="68"/>
      <c r="G44" s="76">
        <f>G45+G46+G47+G48+G50+G49</f>
        <v>177077.424623</v>
      </c>
      <c r="H44" s="68">
        <f t="shared" si="4"/>
        <v>14.876705420734268</v>
      </c>
      <c r="I44" s="68">
        <f t="shared" si="5"/>
        <v>49.659282890896165</v>
      </c>
      <c r="J44" s="68"/>
      <c r="K44" s="68">
        <f>G44-B44</f>
        <v>15533.893069999991</v>
      </c>
      <c r="L44" s="77">
        <f>G44/B44-1</f>
        <v>0.0961591771621233</v>
      </c>
    </row>
    <row r="45" spans="1:12" ht="31.5" customHeight="1">
      <c r="A45" s="78" t="s">
        <v>42</v>
      </c>
      <c r="B45" s="54">
        <v>727.1561670000083</v>
      </c>
      <c r="C45" s="54">
        <f t="shared" si="6"/>
        <v>0.0688889198680353</v>
      </c>
      <c r="D45" s="54">
        <f>B45/B$38*100</f>
        <v>0.21544360650615554</v>
      </c>
      <c r="E45" s="54"/>
      <c r="F45" s="54"/>
      <c r="G45" s="79">
        <v>1119.2234929999904</v>
      </c>
      <c r="H45" s="54">
        <f t="shared" si="4"/>
        <v>0.0940286896580686</v>
      </c>
      <c r="I45" s="54">
        <f t="shared" si="5"/>
        <v>0.31387307656723384</v>
      </c>
      <c r="J45" s="54"/>
      <c r="K45" s="54">
        <f>G45-B45</f>
        <v>392.06732599998213</v>
      </c>
      <c r="L45" s="55">
        <f>G45/B45-1</f>
        <v>0.5391789876685151</v>
      </c>
    </row>
    <row r="46" spans="1:12" ht="15.75" customHeight="1">
      <c r="A46" s="80" t="s">
        <v>43</v>
      </c>
      <c r="B46" s="54">
        <v>14286.942399</v>
      </c>
      <c r="C46" s="81">
        <f t="shared" si="6"/>
        <v>1.353508468675252</v>
      </c>
      <c r="D46" s="81">
        <f t="shared" si="7"/>
        <v>4.23297021475475</v>
      </c>
      <c r="E46" s="81"/>
      <c r="F46" s="81"/>
      <c r="G46" s="82">
        <v>18825.141458</v>
      </c>
      <c r="H46" s="81">
        <f t="shared" si="4"/>
        <v>1.581545951272788</v>
      </c>
      <c r="I46" s="81">
        <f t="shared" si="5"/>
        <v>5.279289706828815</v>
      </c>
      <c r="J46" s="81"/>
      <c r="K46" s="81">
        <f>G46-B46</f>
        <v>4538.199058999999</v>
      </c>
      <c r="L46" s="83">
        <f>G46/B46-1</f>
        <v>0.31764662670703037</v>
      </c>
    </row>
    <row r="47" spans="1:12" ht="33" customHeight="1">
      <c r="A47" s="78" t="s">
        <v>44</v>
      </c>
      <c r="B47" s="54">
        <v>207.6937020000001</v>
      </c>
      <c r="C47" s="54">
        <f t="shared" si="6"/>
        <v>0.019676371381408427</v>
      </c>
      <c r="D47" s="54">
        <f t="shared" si="7"/>
        <v>0.06153599768272919</v>
      </c>
      <c r="E47" s="48"/>
      <c r="F47" s="48"/>
      <c r="G47" s="79">
        <v>167.38732399999995</v>
      </c>
      <c r="H47" s="54">
        <f t="shared" si="4"/>
        <v>0.014062616483239516</v>
      </c>
      <c r="I47" s="54">
        <f t="shared" si="5"/>
        <v>0.04694180803997546</v>
      </c>
      <c r="J47" s="54"/>
      <c r="K47" s="54">
        <f>G47-B47</f>
        <v>-40.30637800000014</v>
      </c>
      <c r="L47" s="55">
        <f>G47/B47-1</f>
        <v>-0.1940664430932052</v>
      </c>
    </row>
    <row r="48" spans="1:12" ht="17.25" customHeight="1">
      <c r="A48" s="80" t="s">
        <v>45</v>
      </c>
      <c r="B48" s="54">
        <v>116328.236073</v>
      </c>
      <c r="C48" s="81">
        <f>B48/$B$10*100</f>
        <v>11.020640265329277</v>
      </c>
      <c r="D48" s="81">
        <f t="shared" si="7"/>
        <v>34.46601411834866</v>
      </c>
      <c r="E48" s="81"/>
      <c r="F48" s="81"/>
      <c r="G48" s="82">
        <v>124123.93627300001</v>
      </c>
      <c r="H48" s="81">
        <f>G48/$G$10*100</f>
        <v>10.427953984121652</v>
      </c>
      <c r="I48" s="81">
        <f t="shared" si="5"/>
        <v>34.809099341915015</v>
      </c>
      <c r="J48" s="81"/>
      <c r="K48" s="81">
        <f>G48-B48</f>
        <v>7795.700200000021</v>
      </c>
      <c r="L48" s="83">
        <f>G48/B48-1</f>
        <v>0.06701468588510151</v>
      </c>
    </row>
    <row r="49" spans="1:12" ht="48" customHeight="1">
      <c r="A49" s="84" t="s">
        <v>46</v>
      </c>
      <c r="B49" s="82">
        <v>23159.97524</v>
      </c>
      <c r="C49" s="81">
        <f>B49/$B$10*100</f>
        <v>2.194116959822227</v>
      </c>
      <c r="D49" s="81">
        <f>B49/B$38*100</f>
        <v>6.861894072747112</v>
      </c>
      <c r="E49" s="81"/>
      <c r="F49" s="81"/>
      <c r="G49" s="82">
        <v>26805.892074999992</v>
      </c>
      <c r="H49" s="81">
        <f t="shared" si="4"/>
        <v>2.252028234478702</v>
      </c>
      <c r="I49" s="81">
        <f t="shared" si="5"/>
        <v>7.517397435214088</v>
      </c>
      <c r="J49" s="81"/>
      <c r="K49" s="81">
        <f>G49-B49</f>
        <v>3645.9168349999927</v>
      </c>
      <c r="L49" s="83">
        <f>G49/B49-1</f>
        <v>0.15742317499126957</v>
      </c>
    </row>
    <row r="50" spans="1:12" ht="19.5" customHeight="1">
      <c r="A50" s="85" t="s">
        <v>47</v>
      </c>
      <c r="B50" s="54">
        <v>6833.527972</v>
      </c>
      <c r="C50" s="54">
        <f t="shared" si="6"/>
        <v>0.6473910038076875</v>
      </c>
      <c r="D50" s="54">
        <f t="shared" si="7"/>
        <v>2.024654370356675</v>
      </c>
      <c r="E50" s="54"/>
      <c r="F50" s="54"/>
      <c r="G50" s="79">
        <v>6035.844</v>
      </c>
      <c r="H50" s="54">
        <f t="shared" si="4"/>
        <v>0.5070859447198185</v>
      </c>
      <c r="I50" s="54">
        <f t="shared" si="5"/>
        <v>1.6926815223310323</v>
      </c>
      <c r="J50" s="54"/>
      <c r="K50" s="54">
        <f>G50-B50</f>
        <v>-797.6839719999998</v>
      </c>
      <c r="L50" s="55">
        <f>G50/B50-1</f>
        <v>-0.1167309148756639</v>
      </c>
    </row>
    <row r="51" spans="1:12" ht="31.5" customHeight="1">
      <c r="A51" s="86" t="s">
        <v>48</v>
      </c>
      <c r="B51" s="87">
        <v>451.14451299999996</v>
      </c>
      <c r="C51" s="87">
        <f>B51/$B$10*100</f>
        <v>0.04274028003252904</v>
      </c>
      <c r="D51" s="68">
        <f t="shared" si="7"/>
        <v>0.13366619901909196</v>
      </c>
      <c r="E51" s="68"/>
      <c r="F51" s="68"/>
      <c r="G51" s="76">
        <v>486.79351</v>
      </c>
      <c r="H51" s="68">
        <f>G51/$G$10*100</f>
        <v>0.040896707552717806</v>
      </c>
      <c r="I51" s="68">
        <f t="shared" si="5"/>
        <v>0.136515519547501</v>
      </c>
      <c r="J51" s="68"/>
      <c r="K51" s="68">
        <f>G51-B51</f>
        <v>35.648997000000065</v>
      </c>
      <c r="L51" s="88">
        <f>G51/B51-1</f>
        <v>0.07901901934469513</v>
      </c>
    </row>
    <row r="52" spans="1:12" s="50" customFormat="1" ht="19.5" customHeight="1">
      <c r="A52" s="74" t="s">
        <v>49</v>
      </c>
      <c r="B52" s="89">
        <v>21901.919382</v>
      </c>
      <c r="C52" s="68">
        <f>B52/$B$10*100</f>
        <v>2.074931957859267</v>
      </c>
      <c r="D52" s="68">
        <f t="shared" si="7"/>
        <v>6.489154208142879</v>
      </c>
      <c r="E52" s="68"/>
      <c r="F52" s="68"/>
      <c r="G52" s="76">
        <v>19647.179836</v>
      </c>
      <c r="H52" s="68">
        <f>G52/$G$10*100</f>
        <v>1.6506073961186256</v>
      </c>
      <c r="I52" s="68">
        <f t="shared" si="5"/>
        <v>5.509820710129691</v>
      </c>
      <c r="J52" s="68"/>
      <c r="K52" s="68">
        <f>G52-B52</f>
        <v>-2254.7395460000007</v>
      </c>
      <c r="L52" s="77">
        <f>G52/B52-1</f>
        <v>-0.10294712105702708</v>
      </c>
    </row>
    <row r="53" spans="1:12" ht="19.5" customHeight="1">
      <c r="A53" s="74" t="s">
        <v>31</v>
      </c>
      <c r="B53" s="89">
        <v>0</v>
      </c>
      <c r="C53" s="68">
        <f t="shared" si="6"/>
        <v>0</v>
      </c>
      <c r="D53" s="68">
        <f t="shared" si="7"/>
        <v>0</v>
      </c>
      <c r="E53" s="68"/>
      <c r="F53" s="68"/>
      <c r="G53" s="76">
        <v>0</v>
      </c>
      <c r="H53" s="68">
        <f>G53/$G$10*100</f>
        <v>0</v>
      </c>
      <c r="I53" s="68">
        <f t="shared" si="5"/>
        <v>0</v>
      </c>
      <c r="J53" s="68"/>
      <c r="K53" s="68">
        <f>G53-B53</f>
        <v>0</v>
      </c>
      <c r="L53" s="77"/>
    </row>
    <row r="54" spans="1:12" s="50" customFormat="1" ht="32.25" customHeight="1">
      <c r="A54" s="90" t="s">
        <v>50</v>
      </c>
      <c r="B54" s="87">
        <v>-1518.054425</v>
      </c>
      <c r="C54" s="68">
        <f>B54/$B$10*100</f>
        <v>-0.14381660279467892</v>
      </c>
      <c r="D54" s="68">
        <f t="shared" si="7"/>
        <v>-0.44977287553503553</v>
      </c>
      <c r="E54" s="68"/>
      <c r="F54" s="68"/>
      <c r="G54" s="76">
        <v>-1438.310647</v>
      </c>
      <c r="H54" s="68">
        <f>G54/$G$10*100</f>
        <v>-0.12083597807275477</v>
      </c>
      <c r="I54" s="68">
        <f t="shared" si="5"/>
        <v>-0.4033573192993212</v>
      </c>
      <c r="J54" s="68"/>
      <c r="K54" s="68">
        <f>G54-B54</f>
        <v>79.74377800000002</v>
      </c>
      <c r="L54" s="77">
        <f>G54/B54-1</f>
        <v>-0.05253024969773401</v>
      </c>
    </row>
    <row r="55" spans="1:12" s="50" customFormat="1" ht="7.5" customHeight="1">
      <c r="A55" s="91"/>
      <c r="B55" s="92"/>
      <c r="C55" s="48"/>
      <c r="D55" s="48"/>
      <c r="E55" s="48"/>
      <c r="F55" s="48"/>
      <c r="G55" s="63"/>
      <c r="H55" s="48"/>
      <c r="I55" s="48"/>
      <c r="J55" s="48"/>
      <c r="K55" s="68">
        <f>G55-B55</f>
        <v>0</v>
      </c>
      <c r="L55" s="77"/>
    </row>
    <row r="56" spans="1:12" s="36" customFormat="1" ht="21" customHeight="1" thickBot="1">
      <c r="A56" s="93" t="s">
        <v>51</v>
      </c>
      <c r="B56" s="94">
        <f>B12-B38</f>
        <v>-74036.22195237997</v>
      </c>
      <c r="C56" s="95">
        <f>B56/$B$10*100</f>
        <v>-7.014002758790496</v>
      </c>
      <c r="D56" s="94">
        <v>0</v>
      </c>
      <c r="E56" s="94"/>
      <c r="F56" s="96"/>
      <c r="G56" s="94">
        <f>G12-G38</f>
        <v>-47975.38808299997</v>
      </c>
      <c r="H56" s="95">
        <f>G56/$G$10*100</f>
        <v>-4.030529117281355</v>
      </c>
      <c r="I56" s="97">
        <v>0</v>
      </c>
      <c r="J56" s="96"/>
      <c r="K56" s="94">
        <f>G56-B56</f>
        <v>26060.833869380003</v>
      </c>
      <c r="L56" s="98"/>
    </row>
    <row r="57" spans="1:12" s="36" customFormat="1" ht="21" customHeight="1">
      <c r="A57" s="99"/>
      <c r="B57" s="68"/>
      <c r="C57" s="100"/>
      <c r="D57" s="68"/>
      <c r="E57" s="68"/>
      <c r="F57" s="81"/>
      <c r="G57" s="68"/>
      <c r="H57" s="100"/>
      <c r="I57" s="87"/>
      <c r="J57" s="81"/>
      <c r="K57" s="68"/>
      <c r="L57" s="49"/>
    </row>
    <row r="58" spans="7:11" ht="19.5" customHeight="1">
      <c r="G58" s="101"/>
      <c r="H58" s="101"/>
      <c r="I58" s="101"/>
      <c r="J58" s="101"/>
      <c r="K58" s="101"/>
    </row>
    <row r="59" spans="7:11" ht="19.5" customHeight="1">
      <c r="G59" s="101"/>
      <c r="H59" s="101"/>
      <c r="I59" s="101"/>
      <c r="J59" s="101"/>
      <c r="K59" s="101"/>
    </row>
    <row r="60" spans="7:11" ht="19.5" customHeight="1">
      <c r="G60" s="101"/>
      <c r="H60" s="101"/>
      <c r="I60" s="101"/>
      <c r="J60" s="101"/>
      <c r="K60" s="101"/>
    </row>
    <row r="61" spans="7:11" ht="19.5" customHeight="1">
      <c r="G61" s="101"/>
      <c r="H61" s="101"/>
      <c r="I61" s="101"/>
      <c r="J61" s="101"/>
      <c r="K61" s="101"/>
    </row>
    <row r="62" spans="7:11" ht="19.5" customHeight="1">
      <c r="G62" s="101"/>
      <c r="H62" s="101"/>
      <c r="I62" s="101"/>
      <c r="J62" s="101"/>
      <c r="K62" s="101"/>
    </row>
    <row r="63" spans="7:11" ht="19.5" customHeight="1">
      <c r="G63" s="101"/>
      <c r="H63" s="101"/>
      <c r="I63" s="101"/>
      <c r="J63" s="101"/>
      <c r="K63" s="101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2021-11-23T09:48:50Z</dcterms:created>
  <dcterms:modified xsi:type="dcterms:W3CDTF">2021-11-23T09:52:37Z</dcterms:modified>
  <cp:category/>
  <cp:version/>
  <cp:contentType/>
  <cp:contentStatus/>
</cp:coreProperties>
</file>