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noiemb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'noiembrie 2021 '!$A$1:$S$68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'noiembrie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<sst xmlns="http://schemas.openxmlformats.org/spreadsheetml/2006/main" count="113" uniqueCount="105">
  <si>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</si>
  <si>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</si>
  <si>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01.01 - 30.11.2021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</si>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</sst>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7" fillId="33" borderId="0" xfId="0" applyNumberFormat="1" applyFont="1" applyFill="1" applyAlignment="1" applyProtection="1">
      <alignment horizontal="center"/>
      <protection locked="0"/>
    </xf>
    <xf numFmtId="164" fontId="22" fillId="33" borderId="0" xfId="56" applyNumberFormat="1" applyFont="1" applyFill="1" applyAlignment="1">
      <alignment/>
      <protection/>
    </xf>
    <xf numFmtId="0" fontId="0" fillId="33" borderId="0" xfId="0" applyFont="1" applyFill="1" applyAlignment="1">
      <alignment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3" fontId="19" fillId="33" borderId="0" xfId="0" applyNumberFormat="1" applyFont="1" applyFill="1" applyBorder="1" applyAlignment="1" applyProtection="1">
      <alignment horizontal="right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8" fontId="18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0" fontId="18" fillId="33" borderId="0" xfId="0" applyFont="1" applyFill="1" applyBorder="1" applyAlignment="1">
      <alignment horizontal="center" vertical="top" wrapText="1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right" wrapText="1"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164" fontId="22" fillId="33" borderId="11" xfId="0" applyNumberFormat="1" applyFont="1" applyFill="1" applyBorder="1" applyAlignment="1" applyProtection="1">
      <alignment horizontal="center" vertical="center"/>
      <protection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%20noiembrie%20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iembrie in luna"/>
      <sheetName val="noiembrie 2021 "/>
      <sheetName val="UAT octombrie 2021"/>
      <sheetName val="consolidari noiembrie"/>
      <sheetName val="octombrie 2021  (valori)"/>
      <sheetName val="UAT octombrie 2021 (valori)"/>
      <sheetName val="septembrie 2021  (valori)"/>
      <sheetName val="UAT septembrie 2021 (valori)"/>
      <sheetName val="Sinteza - An 2"/>
      <sheetName val="Sinteza - An 2 (engleza)"/>
      <sheetName val="2021 Engl"/>
      <sheetName val="2020 - 2021"/>
      <sheetName val="Progr.13.12.2021.(Liliana)"/>
      <sheetName val="Sinteza - Anexa program anual"/>
      <sheetName val="program %.exec"/>
      <sheetName val="dob_trez"/>
      <sheetName val="SPECIAL_CNAIR"/>
      <sheetName val="CNAIR_ex"/>
      <sheetName val="noiembrie 2020 "/>
      <sheetName val="nov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S68"/>
  <sheetViews>
    <sheetView showZeros="0" tabSelected="1" view="pageBreakPreview" zoomScale="75" zoomScaleNormal="81" zoomScaleSheetLayoutView="75" zoomScalePageLayoutView="0" workbookViewId="0" topLeftCell="A1">
      <pane xSplit="2" ySplit="16" topLeftCell="I17" activePane="bottomRight" state="frozen"/>
      <selection pane="topLeft" activeCell="P78" sqref="P78"/>
      <selection pane="topRight" activeCell="P78" sqref="P78"/>
      <selection pane="bottomLeft" activeCell="P78" sqref="P78"/>
      <selection pane="bottomRight" activeCell="Y10" sqref="Y10"/>
    </sheetView>
  </sheetViews>
  <sheetFormatPr defaultColWidth="9.140625" defaultRowHeight="19.5" customHeight="1" outlineLevelRow="1"/>
  <cols>
    <col min="1" max="1" width="3.8515625" style="17" customWidth="1"/>
    <col min="2" max="2" width="52.140625" style="23" customWidth="1"/>
    <col min="3" max="3" width="21.140625" style="23" customWidth="1"/>
    <col min="4" max="4" width="13.7109375" style="23" customWidth="1"/>
    <col min="5" max="5" width="16.00390625" style="132" customWidth="1"/>
    <col min="6" max="6" width="12.7109375" style="132" customWidth="1"/>
    <col min="7" max="7" width="15.7109375" style="132" customWidth="1"/>
    <col min="8" max="8" width="11.140625" style="132" customWidth="1"/>
    <col min="9" max="9" width="15.8515625" style="23" customWidth="1"/>
    <col min="10" max="10" width="13.28125" style="23" customWidth="1"/>
    <col min="11" max="11" width="12.8515625" style="23" customWidth="1"/>
    <col min="12" max="12" width="14.28125" style="23" customWidth="1"/>
    <col min="13" max="13" width="16.2812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51" customWidth="1"/>
    <col min="20" max="16384" width="8.8515625" style="17" customWidth="1"/>
  </cols>
  <sheetData>
    <row r="1" spans="2:19" ht="23.25" customHeight="1">
      <c r="B1" s="19"/>
      <c r="C1" s="17"/>
      <c r="D1" s="17"/>
      <c r="E1" s="20"/>
      <c r="F1" s="20"/>
      <c r="G1" s="20"/>
      <c r="H1" s="21"/>
      <c r="I1" s="22"/>
      <c r="S1" s="26" t="s">
        <v>0</v>
      </c>
    </row>
    <row r="2" spans="2:19" ht="15" customHeight="1">
      <c r="B2" s="27"/>
      <c r="C2" s="28"/>
      <c r="D2" s="29"/>
      <c r="E2" s="30"/>
      <c r="F2" s="30"/>
      <c r="G2" s="30"/>
      <c r="H2" s="30"/>
      <c r="I2" s="28"/>
      <c r="J2" s="31"/>
      <c r="K2" s="29"/>
      <c r="L2" s="17"/>
      <c r="M2" s="17"/>
      <c r="N2" s="32"/>
      <c r="O2" s="4"/>
      <c r="P2" s="4"/>
      <c r="Q2" s="4"/>
      <c r="R2" s="4"/>
      <c r="S2" s="4"/>
    </row>
    <row r="3" spans="2:19" ht="22.5" customHeight="1" outlineLevel="1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2:19" ht="15" outlineLevel="1">
      <c r="B4" s="34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5" outlineLevel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2:19" ht="15" outlineLevel="1">
      <c r="B6" s="35"/>
      <c r="C6" s="36"/>
      <c r="D6" s="36"/>
      <c r="E6" s="36"/>
      <c r="F6" s="35"/>
      <c r="G6" s="35"/>
      <c r="H6" s="35"/>
      <c r="I6" s="37"/>
      <c r="J6" s="38"/>
      <c r="K6" s="38"/>
      <c r="L6" s="39"/>
      <c r="M6" s="39"/>
      <c r="N6" s="5"/>
      <c r="O6" s="35"/>
      <c r="P6" s="35"/>
      <c r="Q6" s="35"/>
      <c r="R6" s="35"/>
      <c r="S6" s="35"/>
    </row>
    <row r="7" spans="2:19" ht="15" outlineLevel="1">
      <c r="B7" s="40"/>
      <c r="C7" s="36"/>
      <c r="D7" s="36"/>
      <c r="E7" s="36"/>
      <c r="F7" s="36"/>
      <c r="G7" s="36"/>
      <c r="H7" s="41"/>
      <c r="I7" s="1"/>
      <c r="J7" s="42"/>
      <c r="K7" s="42"/>
      <c r="L7" s="41"/>
      <c r="M7" s="41"/>
      <c r="N7" s="41"/>
      <c r="P7" s="41"/>
      <c r="Q7" s="41"/>
      <c r="R7" s="35"/>
      <c r="S7" s="41"/>
    </row>
    <row r="8" spans="2:19" ht="0" customHeight="1" hidden="1" outlineLevel="1">
      <c r="B8" s="7"/>
      <c r="C8" s="36"/>
      <c r="D8" s="36"/>
      <c r="E8" s="36"/>
      <c r="F8" s="41"/>
      <c r="G8" s="36"/>
      <c r="H8" s="41"/>
      <c r="I8" s="42"/>
      <c r="J8" s="43"/>
      <c r="K8" s="44"/>
      <c r="L8" s="41"/>
      <c r="M8" s="41"/>
      <c r="N8" s="41"/>
      <c r="O8" s="41"/>
      <c r="P8" s="41"/>
      <c r="Q8" s="41"/>
      <c r="R8" s="35"/>
      <c r="S8" s="41"/>
    </row>
    <row r="9" spans="2:19" ht="15" outlineLevel="1">
      <c r="B9" s="7"/>
      <c r="C9" s="36"/>
      <c r="D9" s="36"/>
      <c r="E9" s="36"/>
      <c r="F9" s="36"/>
      <c r="G9" s="36"/>
      <c r="H9" s="41"/>
      <c r="I9" s="45"/>
      <c r="J9" s="46"/>
      <c r="K9" s="36"/>
      <c r="L9" s="47"/>
      <c r="M9" s="47"/>
      <c r="N9" s="41"/>
      <c r="O9" s="41"/>
      <c r="P9" s="41"/>
      <c r="Q9" s="41"/>
      <c r="R9" s="41"/>
      <c r="S9" s="41"/>
    </row>
    <row r="10" spans="2:14" ht="24" customHeight="1" outlineLevel="1">
      <c r="B10" s="49"/>
      <c r="C10" s="5"/>
      <c r="D10" s="5"/>
      <c r="E10" s="5"/>
      <c r="F10" s="5"/>
      <c r="G10" s="5"/>
      <c r="H10" s="5"/>
      <c r="I10" s="5"/>
      <c r="J10" s="38"/>
      <c r="K10" s="50"/>
      <c r="L10" s="38"/>
      <c r="M10" s="38"/>
      <c r="N10" s="39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2"/>
      <c r="K11" s="39"/>
      <c r="L11" s="52"/>
      <c r="M11" s="52"/>
      <c r="N11" s="52"/>
      <c r="O11" s="53"/>
      <c r="P11" s="53"/>
      <c r="Q11" s="24" t="s">
        <v>3</v>
      </c>
      <c r="R11" s="3">
        <v>1190300</v>
      </c>
      <c r="S11" s="54"/>
    </row>
    <row r="12" spans="2:19" ht="17.25" outlineLevel="1">
      <c r="B12" s="2"/>
      <c r="C12" s="39"/>
      <c r="D12" s="39"/>
      <c r="E12" s="39"/>
      <c r="F12" s="39"/>
      <c r="G12" s="55"/>
      <c r="H12" s="56"/>
      <c r="I12" s="57"/>
      <c r="J12" s="17"/>
      <c r="K12" s="48"/>
      <c r="L12" s="48"/>
      <c r="M12" s="48"/>
      <c r="N12" s="31"/>
      <c r="O12" s="58"/>
      <c r="P12" s="59"/>
      <c r="Q12" s="58"/>
      <c r="R12" s="60"/>
      <c r="S12" s="61" t="s">
        <v>4</v>
      </c>
    </row>
    <row r="13" spans="2:19" ht="15">
      <c r="B13" s="63"/>
      <c r="C13" s="64" t="s">
        <v>5</v>
      </c>
      <c r="D13" s="64" t="s">
        <v>5</v>
      </c>
      <c r="E13" s="65" t="s">
        <v>5</v>
      </c>
      <c r="F13" s="65" t="s">
        <v>5</v>
      </c>
      <c r="G13" s="65" t="s">
        <v>6</v>
      </c>
      <c r="H13" s="65" t="s">
        <v>7</v>
      </c>
      <c r="I13" s="64" t="s">
        <v>5</v>
      </c>
      <c r="J13" s="64" t="s">
        <v>8</v>
      </c>
      <c r="K13" s="64" t="s">
        <v>9</v>
      </c>
      <c r="L13" s="64" t="s">
        <v>9</v>
      </c>
      <c r="M13" s="64" t="s">
        <v>10</v>
      </c>
      <c r="N13" s="66" t="s">
        <v>11</v>
      </c>
      <c r="O13" s="64" t="s">
        <v>12</v>
      </c>
      <c r="P13" s="67" t="s">
        <v>11</v>
      </c>
      <c r="Q13" s="64" t="s">
        <v>13</v>
      </c>
      <c r="R13" s="68" t="s">
        <v>14</v>
      </c>
      <c r="S13" s="68"/>
    </row>
    <row r="14" spans="2:19" ht="19.5" customHeight="1">
      <c r="B14" s="69"/>
      <c r="C14" s="70" t="s">
        <v>15</v>
      </c>
      <c r="D14" s="70" t="s">
        <v>16</v>
      </c>
      <c r="E14" s="71" t="s">
        <v>17</v>
      </c>
      <c r="F14" s="71" t="s">
        <v>18</v>
      </c>
      <c r="G14" s="71" t="s">
        <v>19</v>
      </c>
      <c r="H14" s="71" t="s">
        <v>20</v>
      </c>
      <c r="I14" s="70" t="s">
        <v>21</v>
      </c>
      <c r="J14" s="70" t="s">
        <v>20</v>
      </c>
      <c r="K14" s="70" t="s">
        <v>22</v>
      </c>
      <c r="L14" s="70" t="s">
        <v>23</v>
      </c>
      <c r="M14" s="72"/>
      <c r="N14" s="73"/>
      <c r="O14" s="70" t="s">
        <v>24</v>
      </c>
      <c r="P14" s="74" t="s">
        <v>25</v>
      </c>
      <c r="Q14" s="75" t="s">
        <v>26</v>
      </c>
      <c r="R14" s="76"/>
      <c r="S14" s="76"/>
    </row>
    <row r="15" spans="2:19" ht="15.75" customHeight="1">
      <c r="B15" s="77"/>
      <c r="C15" s="70" t="s">
        <v>27</v>
      </c>
      <c r="D15" s="70" t="s">
        <v>28</v>
      </c>
      <c r="E15" s="71" t="s">
        <v>29</v>
      </c>
      <c r="F15" s="71" t="s">
        <v>30</v>
      </c>
      <c r="G15" s="71" t="s">
        <v>31</v>
      </c>
      <c r="H15" s="71" t="s">
        <v>32</v>
      </c>
      <c r="I15" s="70" t="s">
        <v>33</v>
      </c>
      <c r="J15" s="70" t="s">
        <v>34</v>
      </c>
      <c r="K15" s="70" t="s">
        <v>35</v>
      </c>
      <c r="L15" s="70" t="s">
        <v>36</v>
      </c>
      <c r="M15" s="36"/>
      <c r="N15" s="73"/>
      <c r="O15" s="70" t="s">
        <v>37</v>
      </c>
      <c r="P15" s="74" t="s">
        <v>38</v>
      </c>
      <c r="Q15" s="75" t="s">
        <v>39</v>
      </c>
      <c r="R15" s="76"/>
      <c r="S15" s="76"/>
    </row>
    <row r="16" spans="2:19" ht="17.25">
      <c r="B16" s="78"/>
      <c r="C16" s="79"/>
      <c r="D16" s="70" t="s">
        <v>40</v>
      </c>
      <c r="E16" s="71" t="s">
        <v>41</v>
      </c>
      <c r="F16" s="71" t="s">
        <v>42</v>
      </c>
      <c r="G16" s="71" t="s">
        <v>43</v>
      </c>
      <c r="H16" s="71"/>
      <c r="I16" s="70" t="s">
        <v>44</v>
      </c>
      <c r="J16" s="70" t="s">
        <v>45</v>
      </c>
      <c r="K16" s="70"/>
      <c r="L16" s="70" t="s">
        <v>46</v>
      </c>
      <c r="M16" s="36"/>
      <c r="N16" s="73"/>
      <c r="O16" s="70" t="s">
        <v>47</v>
      </c>
      <c r="P16" s="73" t="s">
        <v>48</v>
      </c>
      <c r="Q16" s="75" t="s">
        <v>49</v>
      </c>
      <c r="R16" s="76"/>
      <c r="S16" s="76"/>
    </row>
    <row r="17" spans="2:19" ht="15.75" customHeight="1">
      <c r="B17" s="58"/>
      <c r="C17" s="17"/>
      <c r="D17" s="70" t="s">
        <v>50</v>
      </c>
      <c r="E17" s="71"/>
      <c r="F17" s="71"/>
      <c r="G17" s="71" t="s">
        <v>51</v>
      </c>
      <c r="H17" s="71"/>
      <c r="I17" s="70" t="s">
        <v>52</v>
      </c>
      <c r="J17" s="70"/>
      <c r="K17" s="70"/>
      <c r="L17" s="70" t="s">
        <v>53</v>
      </c>
      <c r="M17" s="70"/>
      <c r="N17" s="73"/>
      <c r="O17" s="70"/>
      <c r="P17" s="73"/>
      <c r="Q17" s="75"/>
      <c r="R17" s="4" t="s">
        <v>54</v>
      </c>
      <c r="S17" s="4" t="s">
        <v>55</v>
      </c>
    </row>
    <row r="18" spans="2:19" ht="51" customHeight="1">
      <c r="B18" s="80"/>
      <c r="C18" s="17"/>
      <c r="D18" s="81"/>
      <c r="E18" s="81"/>
      <c r="F18" s="81"/>
      <c r="G18" s="71" t="s">
        <v>56</v>
      </c>
      <c r="H18" s="71"/>
      <c r="I18" s="82" t="s">
        <v>57</v>
      </c>
      <c r="J18" s="70"/>
      <c r="K18" s="70"/>
      <c r="L18" s="82" t="s">
        <v>58</v>
      </c>
      <c r="M18" s="82"/>
      <c r="N18" s="73"/>
      <c r="O18" s="70"/>
      <c r="P18" s="73"/>
      <c r="Q18" s="75"/>
      <c r="R18" s="4"/>
      <c r="S18" s="4"/>
    </row>
    <row r="19" spans="2:19" ht="18" customHeight="1" thickBot="1">
      <c r="B19" s="133"/>
      <c r="C19" s="85"/>
      <c r="D19" s="134"/>
      <c r="E19" s="134"/>
      <c r="F19" s="134"/>
      <c r="G19" s="135"/>
      <c r="H19" s="135"/>
      <c r="I19" s="136"/>
      <c r="J19" s="137"/>
      <c r="K19" s="137"/>
      <c r="L19" s="136"/>
      <c r="M19" s="136"/>
      <c r="N19" s="138"/>
      <c r="O19" s="137"/>
      <c r="P19" s="138"/>
      <c r="Q19" s="139"/>
      <c r="R19" s="140"/>
      <c r="S19" s="141"/>
    </row>
    <row r="20" spans="2:19" s="89" customFormat="1" ht="30.75" customHeight="1" thickTop="1">
      <c r="B20" s="8" t="s">
        <v>59</v>
      </c>
      <c r="C20" s="9">
        <f aca="true" t="shared" si="0" ref="C20:M20">C21+C37+C38+C39+C40+C41+C42+C43+C44</f>
        <v>160108.04761999997</v>
      </c>
      <c r="D20" s="9">
        <f t="shared" si="0"/>
        <v>89932.61057</v>
      </c>
      <c r="E20" s="9">
        <f>E21+E37+E38+E39+E40+E41+E42+E43+E44</f>
        <v>84216.66978000001</v>
      </c>
      <c r="F20" s="9">
        <f>F21+F37+F38+F39+F40+F41+F42+F43+F44</f>
        <v>4925.862661</v>
      </c>
      <c r="G20" s="9">
        <f t="shared" si="0"/>
        <v>44218.99583199999</v>
      </c>
      <c r="H20" s="9">
        <f>H21+H37+H38+H39+H40+H41+H42+H43+H44</f>
        <v>0</v>
      </c>
      <c r="I20" s="9">
        <f>I21+I37+I38+I39+I40+I41+I42+I43+I44</f>
        <v>33475.472</v>
      </c>
      <c r="J20" s="9">
        <f t="shared" si="0"/>
        <v>416.821263</v>
      </c>
      <c r="K20" s="9">
        <f t="shared" si="0"/>
        <v>175.02157125</v>
      </c>
      <c r="L20" s="10">
        <f t="shared" si="0"/>
        <v>6703.50897</v>
      </c>
      <c r="M20" s="10">
        <f t="shared" si="0"/>
        <v>1238.903</v>
      </c>
      <c r="N20" s="86">
        <f>SUM(C20:M20)</f>
        <v>425411.91326725</v>
      </c>
      <c r="O20" s="87">
        <f>O21+O37+O38+O41+O39</f>
        <v>-80518.0715782</v>
      </c>
      <c r="P20" s="86">
        <f aca="true" t="shared" si="1" ref="P20:P42">N20+O20</f>
        <v>344893.84168904996</v>
      </c>
      <c r="Q20" s="87">
        <f>Q21+Q37+Q38+Q41+Q43</f>
        <v>-3362.08</v>
      </c>
      <c r="R20" s="88">
        <f>P20+Q20</f>
        <v>341531.76168904995</v>
      </c>
      <c r="S20" s="86">
        <f>R20/$R$11*100</f>
        <v>28.69291453323111</v>
      </c>
    </row>
    <row r="21" spans="2:19" s="91" customFormat="1" ht="18.75" customHeight="1">
      <c r="B21" s="11" t="s">
        <v>60</v>
      </c>
      <c r="C21" s="9">
        <f>C22+C35+C36</f>
        <v>136329.20961999998</v>
      </c>
      <c r="D21" s="9">
        <f>D22+D35+D36</f>
        <v>68140.348</v>
      </c>
      <c r="E21" s="10">
        <f>E22+E35+E36</f>
        <v>70911.73278</v>
      </c>
      <c r="F21" s="10">
        <f>F22+F35+F36</f>
        <v>2524.070661</v>
      </c>
      <c r="G21" s="10">
        <f>G22+G35+G36</f>
        <v>36063.059832</v>
      </c>
      <c r="H21" s="10"/>
      <c r="I21" s="9">
        <f>I22+I35+I36</f>
        <v>12090.313</v>
      </c>
      <c r="J21" s="9"/>
      <c r="K21" s="12">
        <f>K22+K35+K36</f>
        <v>175.02157125</v>
      </c>
      <c r="L21" s="12">
        <f>L22+L35+L36</f>
        <v>1479.62759</v>
      </c>
      <c r="M21" s="12">
        <f>M22+M35+M36</f>
        <v>180.449</v>
      </c>
      <c r="N21" s="86">
        <f aca="true" t="shared" si="2" ref="N21:N44">SUM(C21:M21)</f>
        <v>327893.83205425</v>
      </c>
      <c r="O21" s="9">
        <f>O22+O35+O36</f>
        <v>-16911.513313199997</v>
      </c>
      <c r="P21" s="12">
        <f t="shared" si="1"/>
        <v>310982.31874105</v>
      </c>
      <c r="Q21" s="9">
        <f>Q22+Q35+Q36</f>
        <v>0</v>
      </c>
      <c r="R21" s="90">
        <f aca="true" t="shared" si="3" ref="R21:R42">P21+Q21</f>
        <v>310982.31874105</v>
      </c>
      <c r="S21" s="12">
        <f aca="true" t="shared" si="4" ref="S21:S43">R21/$R$11*100</f>
        <v>26.12638147870705</v>
      </c>
    </row>
    <row r="22" spans="2:19" ht="28.5" customHeight="1">
      <c r="B22" s="92" t="s">
        <v>61</v>
      </c>
      <c r="C22" s="16">
        <f>C23+C27+C28+C33+C34</f>
        <v>115109.95061999999</v>
      </c>
      <c r="D22" s="16">
        <f>D23+D27+D28+D33+D34</f>
        <v>51285.36</v>
      </c>
      <c r="E22" s="93">
        <f aca="true" t="shared" si="5" ref="E22:L22">E23+E27+E28+E33+E34</f>
        <v>0</v>
      </c>
      <c r="F22" s="93">
        <f t="shared" si="5"/>
        <v>0</v>
      </c>
      <c r="G22" s="94">
        <f t="shared" si="5"/>
        <v>3438.722</v>
      </c>
      <c r="H22" s="93">
        <f t="shared" si="5"/>
        <v>0</v>
      </c>
      <c r="I22" s="16">
        <f>I23+I27+I28+I33+I34</f>
        <v>909.412</v>
      </c>
      <c r="J22" s="62">
        <f t="shared" si="5"/>
        <v>0</v>
      </c>
      <c r="K22" s="62">
        <f t="shared" si="5"/>
        <v>0</v>
      </c>
      <c r="L22" s="62">
        <f t="shared" si="5"/>
        <v>0</v>
      </c>
      <c r="M22" s="62"/>
      <c r="N22" s="86">
        <f t="shared" si="2"/>
        <v>170743.44462000002</v>
      </c>
      <c r="O22" s="62">
        <f>O23+O27+O28+O33+O34</f>
        <v>0</v>
      </c>
      <c r="P22" s="16">
        <f t="shared" si="1"/>
        <v>170743.44462000002</v>
      </c>
      <c r="Q22" s="62">
        <f>Q23+Q27+Q28+Q33+Q34</f>
        <v>0</v>
      </c>
      <c r="R22" s="12">
        <f t="shared" si="3"/>
        <v>170743.44462000002</v>
      </c>
      <c r="S22" s="16">
        <f t="shared" si="4"/>
        <v>14.344572344787029</v>
      </c>
    </row>
    <row r="23" spans="2:19" ht="33.75" customHeight="1">
      <c r="B23" s="95" t="s">
        <v>62</v>
      </c>
      <c r="C23" s="16">
        <f aca="true" t="shared" si="6" ref="C23:H23">C24+C25+C26</f>
        <v>23503.309296</v>
      </c>
      <c r="D23" s="16">
        <f>D24+D25+D26</f>
        <v>25001.394</v>
      </c>
      <c r="E23" s="93">
        <f t="shared" si="6"/>
        <v>0</v>
      </c>
      <c r="F23" s="93">
        <f t="shared" si="6"/>
        <v>0</v>
      </c>
      <c r="G23" s="93">
        <f t="shared" si="6"/>
        <v>0</v>
      </c>
      <c r="H23" s="93">
        <f t="shared" si="6"/>
        <v>0</v>
      </c>
      <c r="I23" s="93">
        <f>I24+I25+I26</f>
        <v>0</v>
      </c>
      <c r="J23" s="62">
        <f>J24+J25+J26</f>
        <v>0</v>
      </c>
      <c r="K23" s="5">
        <f>K24+K25+K26</f>
        <v>0</v>
      </c>
      <c r="L23" s="62">
        <f>L24+L25+L26</f>
        <v>0</v>
      </c>
      <c r="M23" s="62">
        <f>M24+M25+M26</f>
        <v>0</v>
      </c>
      <c r="N23" s="86">
        <f t="shared" si="2"/>
        <v>48504.703296</v>
      </c>
      <c r="O23" s="62">
        <f>O24+O25+O26</f>
        <v>0</v>
      </c>
      <c r="P23" s="16">
        <f t="shared" si="1"/>
        <v>48504.703296</v>
      </c>
      <c r="Q23" s="62">
        <f>Q24+Q25+Q26</f>
        <v>0</v>
      </c>
      <c r="R23" s="12">
        <f t="shared" si="3"/>
        <v>48504.703296</v>
      </c>
      <c r="S23" s="16">
        <f>R23/$R$11*100</f>
        <v>4.074998176594136</v>
      </c>
    </row>
    <row r="24" spans="2:19" ht="22.5" customHeight="1">
      <c r="B24" s="96" t="s">
        <v>63</v>
      </c>
      <c r="C24" s="5">
        <v>19023.349617</v>
      </c>
      <c r="D24" s="5">
        <v>44.744</v>
      </c>
      <c r="E24" s="93"/>
      <c r="F24" s="93"/>
      <c r="G24" s="93"/>
      <c r="H24" s="93"/>
      <c r="I24" s="16"/>
      <c r="J24" s="5"/>
      <c r="K24" s="5"/>
      <c r="L24" s="5"/>
      <c r="M24" s="5"/>
      <c r="N24" s="86">
        <f t="shared" si="2"/>
        <v>19068.093617</v>
      </c>
      <c r="O24" s="5"/>
      <c r="P24" s="16">
        <f t="shared" si="1"/>
        <v>19068.093617</v>
      </c>
      <c r="Q24" s="5"/>
      <c r="R24" s="12">
        <f t="shared" si="3"/>
        <v>19068.093617</v>
      </c>
      <c r="S24" s="16">
        <f>R24/$R$11*100</f>
        <v>1.6019569534571114</v>
      </c>
    </row>
    <row r="25" spans="2:19" ht="30" customHeight="1">
      <c r="B25" s="96" t="s">
        <v>64</v>
      </c>
      <c r="C25" s="5">
        <v>568.1316789999992</v>
      </c>
      <c r="D25" s="5">
        <v>24945.844</v>
      </c>
      <c r="E25" s="84"/>
      <c r="F25" s="84"/>
      <c r="G25" s="84"/>
      <c r="H25" s="84"/>
      <c r="I25" s="16"/>
      <c r="J25" s="5"/>
      <c r="K25" s="5"/>
      <c r="L25" s="5"/>
      <c r="M25" s="5"/>
      <c r="N25" s="86">
        <f t="shared" si="2"/>
        <v>25513.975679</v>
      </c>
      <c r="O25" s="5"/>
      <c r="P25" s="16">
        <f t="shared" si="1"/>
        <v>25513.975679</v>
      </c>
      <c r="Q25" s="5"/>
      <c r="R25" s="12">
        <f t="shared" si="3"/>
        <v>25513.975679</v>
      </c>
      <c r="S25" s="16">
        <f>R25/$R$11*100</f>
        <v>2.1434911937326726</v>
      </c>
    </row>
    <row r="26" spans="2:19" ht="36" customHeight="1">
      <c r="B26" s="97" t="s">
        <v>65</v>
      </c>
      <c r="C26" s="5">
        <v>3911.828</v>
      </c>
      <c r="D26" s="5">
        <v>10.806</v>
      </c>
      <c r="E26" s="84"/>
      <c r="F26" s="84"/>
      <c r="G26" s="84"/>
      <c r="H26" s="84"/>
      <c r="I26" s="16"/>
      <c r="J26" s="5"/>
      <c r="K26" s="5"/>
      <c r="L26" s="5"/>
      <c r="M26" s="5"/>
      <c r="N26" s="86">
        <f t="shared" si="2"/>
        <v>3922.634</v>
      </c>
      <c r="O26" s="5"/>
      <c r="P26" s="16">
        <f t="shared" si="1"/>
        <v>3922.634</v>
      </c>
      <c r="Q26" s="5"/>
      <c r="R26" s="12">
        <f t="shared" si="3"/>
        <v>3922.634</v>
      </c>
      <c r="S26" s="16">
        <f t="shared" si="4"/>
        <v>0.32955002940435185</v>
      </c>
    </row>
    <row r="27" spans="2:19" ht="23.25" customHeight="1">
      <c r="B27" s="95" t="s">
        <v>66</v>
      </c>
      <c r="C27" s="5">
        <v>-35.02</v>
      </c>
      <c r="D27" s="5">
        <v>6281.85</v>
      </c>
      <c r="E27" s="93"/>
      <c r="F27" s="93"/>
      <c r="G27" s="93"/>
      <c r="H27" s="93"/>
      <c r="I27" s="16"/>
      <c r="J27" s="5"/>
      <c r="K27" s="5"/>
      <c r="L27" s="5"/>
      <c r="M27" s="5"/>
      <c r="N27" s="86">
        <f t="shared" si="2"/>
        <v>6246.83</v>
      </c>
      <c r="O27" s="5"/>
      <c r="P27" s="16">
        <f t="shared" si="1"/>
        <v>6246.83</v>
      </c>
      <c r="Q27" s="5"/>
      <c r="R27" s="12">
        <f t="shared" si="3"/>
        <v>6246.83</v>
      </c>
      <c r="S27" s="16">
        <f t="shared" si="4"/>
        <v>0.5248113920860287</v>
      </c>
    </row>
    <row r="28" spans="2:19" ht="36.75" customHeight="1">
      <c r="B28" s="98" t="s">
        <v>67</v>
      </c>
      <c r="C28" s="14">
        <f>SUM(C29:C32)</f>
        <v>90228.66232399999</v>
      </c>
      <c r="D28" s="14">
        <f>D29+D30+D31+D32</f>
        <v>19752.143</v>
      </c>
      <c r="E28" s="84">
        <f aca="true" t="shared" si="7" ref="E28:M28">E29+E30+E31+E32</f>
        <v>0</v>
      </c>
      <c r="F28" s="84">
        <f t="shared" si="7"/>
        <v>0</v>
      </c>
      <c r="G28" s="13">
        <f t="shared" si="7"/>
        <v>3438.722</v>
      </c>
      <c r="H28" s="84">
        <f t="shared" si="7"/>
        <v>0</v>
      </c>
      <c r="I28" s="14">
        <f>I29+I30+I31+I32</f>
        <v>142.097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6">
        <f t="shared" si="2"/>
        <v>113561.62432399997</v>
      </c>
      <c r="O28" s="5">
        <f>O29+O30+O31</f>
        <v>0</v>
      </c>
      <c r="P28" s="16">
        <f t="shared" si="1"/>
        <v>113561.62432399997</v>
      </c>
      <c r="Q28" s="5">
        <f>Q29+Q30+Q31</f>
        <v>0</v>
      </c>
      <c r="R28" s="12">
        <f t="shared" si="3"/>
        <v>113561.62432399997</v>
      </c>
      <c r="S28" s="16">
        <f>R28/$R$11*100</f>
        <v>9.540588450306643</v>
      </c>
    </row>
    <row r="29" spans="2:19" ht="25.5" customHeight="1">
      <c r="B29" s="96" t="s">
        <v>68</v>
      </c>
      <c r="C29" s="5">
        <v>55150.41099999999</v>
      </c>
      <c r="D29" s="5">
        <v>17638.072</v>
      </c>
      <c r="E29" s="93"/>
      <c r="F29" s="93"/>
      <c r="G29" s="93"/>
      <c r="H29" s="93"/>
      <c r="I29" s="16"/>
      <c r="J29" s="5"/>
      <c r="K29" s="5"/>
      <c r="L29" s="5"/>
      <c r="M29" s="5"/>
      <c r="N29" s="86">
        <f t="shared" si="2"/>
        <v>72788.483</v>
      </c>
      <c r="O29" s="5"/>
      <c r="P29" s="16">
        <f t="shared" si="1"/>
        <v>72788.483</v>
      </c>
      <c r="Q29" s="5"/>
      <c r="R29" s="12">
        <f t="shared" si="3"/>
        <v>72788.483</v>
      </c>
      <c r="S29" s="16">
        <f>R29/$R$11*100</f>
        <v>6.11513761236663</v>
      </c>
    </row>
    <row r="30" spans="2:19" ht="20.25" customHeight="1">
      <c r="B30" s="96" t="s">
        <v>69</v>
      </c>
      <c r="C30" s="5">
        <v>31384.065</v>
      </c>
      <c r="D30" s="5"/>
      <c r="E30" s="84"/>
      <c r="F30" s="84"/>
      <c r="G30" s="84"/>
      <c r="H30" s="84"/>
      <c r="I30" s="84"/>
      <c r="J30" s="5"/>
      <c r="K30" s="5"/>
      <c r="L30" s="5"/>
      <c r="M30" s="5"/>
      <c r="N30" s="86">
        <f t="shared" si="2"/>
        <v>31384.065</v>
      </c>
      <c r="O30" s="5"/>
      <c r="P30" s="16">
        <f t="shared" si="1"/>
        <v>31384.065</v>
      </c>
      <c r="Q30" s="5"/>
      <c r="R30" s="12">
        <f t="shared" si="3"/>
        <v>31384.065</v>
      </c>
      <c r="S30" s="16">
        <f t="shared" si="4"/>
        <v>2.6366516844492986</v>
      </c>
    </row>
    <row r="31" spans="2:19" s="100" customFormat="1" ht="36.75" customHeight="1">
      <c r="B31" s="99" t="s">
        <v>70</v>
      </c>
      <c r="C31" s="5">
        <v>1272.5583239999999</v>
      </c>
      <c r="D31" s="5">
        <v>53.47500000000001</v>
      </c>
      <c r="E31" s="84"/>
      <c r="F31" s="84">
        <v>0</v>
      </c>
      <c r="G31" s="84">
        <v>3438.722</v>
      </c>
      <c r="H31" s="84"/>
      <c r="I31" s="5">
        <v>0</v>
      </c>
      <c r="J31" s="5"/>
      <c r="K31" s="5"/>
      <c r="L31" s="5"/>
      <c r="M31" s="5"/>
      <c r="N31" s="86">
        <f t="shared" si="2"/>
        <v>4764.755324</v>
      </c>
      <c r="O31" s="5"/>
      <c r="P31" s="16">
        <f t="shared" si="1"/>
        <v>4764.755324</v>
      </c>
      <c r="Q31" s="5"/>
      <c r="R31" s="12">
        <f t="shared" si="3"/>
        <v>4764.755324</v>
      </c>
      <c r="S31" s="16">
        <f t="shared" si="4"/>
        <v>0.4002986914223305</v>
      </c>
    </row>
    <row r="32" spans="2:19" ht="58.5" customHeight="1">
      <c r="B32" s="99" t="s">
        <v>71</v>
      </c>
      <c r="C32" s="5">
        <v>2421.628</v>
      </c>
      <c r="D32" s="5">
        <v>2060.596</v>
      </c>
      <c r="E32" s="84"/>
      <c r="F32" s="84"/>
      <c r="G32" s="84"/>
      <c r="H32" s="84"/>
      <c r="I32" s="5">
        <v>142.097</v>
      </c>
      <c r="J32" s="101"/>
      <c r="K32" s="5"/>
      <c r="L32" s="5"/>
      <c r="M32" s="5"/>
      <c r="N32" s="86">
        <f t="shared" si="2"/>
        <v>4624.321</v>
      </c>
      <c r="O32" s="5"/>
      <c r="P32" s="16">
        <f t="shared" si="1"/>
        <v>4624.321</v>
      </c>
      <c r="Q32" s="5"/>
      <c r="R32" s="12">
        <f t="shared" si="3"/>
        <v>4624.321</v>
      </c>
      <c r="S32" s="16">
        <f t="shared" si="4"/>
        <v>0.3885004620683861</v>
      </c>
    </row>
    <row r="33" spans="2:19" ht="36" customHeight="1">
      <c r="B33" s="98" t="s">
        <v>72</v>
      </c>
      <c r="C33" s="5">
        <v>1379.34</v>
      </c>
      <c r="D33" s="5">
        <v>0</v>
      </c>
      <c r="E33" s="84"/>
      <c r="F33" s="84"/>
      <c r="G33" s="84"/>
      <c r="H33" s="84"/>
      <c r="I33" s="5">
        <v>0</v>
      </c>
      <c r="J33" s="5"/>
      <c r="K33" s="5"/>
      <c r="L33" s="5"/>
      <c r="M33" s="5"/>
      <c r="N33" s="86">
        <f t="shared" si="2"/>
        <v>1379.34</v>
      </c>
      <c r="O33" s="5"/>
      <c r="P33" s="16">
        <f t="shared" si="1"/>
        <v>1379.34</v>
      </c>
      <c r="Q33" s="5"/>
      <c r="R33" s="12">
        <f t="shared" si="3"/>
        <v>1379.34</v>
      </c>
      <c r="S33" s="16">
        <f t="shared" si="4"/>
        <v>0.11588171049315298</v>
      </c>
    </row>
    <row r="34" spans="2:19" ht="33" customHeight="1">
      <c r="B34" s="102" t="s">
        <v>73</v>
      </c>
      <c r="C34" s="5">
        <v>33.659</v>
      </c>
      <c r="D34" s="5">
        <v>249.973</v>
      </c>
      <c r="E34" s="84"/>
      <c r="F34" s="84"/>
      <c r="G34" s="84"/>
      <c r="H34" s="84"/>
      <c r="I34" s="5">
        <v>767.315</v>
      </c>
      <c r="J34" s="5"/>
      <c r="K34" s="5"/>
      <c r="L34" s="5"/>
      <c r="M34" s="5"/>
      <c r="N34" s="86">
        <f t="shared" si="2"/>
        <v>1050.9470000000001</v>
      </c>
      <c r="O34" s="5"/>
      <c r="P34" s="16">
        <f t="shared" si="1"/>
        <v>1050.9470000000001</v>
      </c>
      <c r="Q34" s="5"/>
      <c r="R34" s="12">
        <f t="shared" si="3"/>
        <v>1050.9470000000001</v>
      </c>
      <c r="S34" s="16">
        <f t="shared" si="4"/>
        <v>0.08829261530706546</v>
      </c>
    </row>
    <row r="35" spans="2:19" ht="27.75" customHeight="1">
      <c r="B35" s="103" t="s">
        <v>74</v>
      </c>
      <c r="C35" s="5">
        <v>9343.114000000001</v>
      </c>
      <c r="D35" s="5"/>
      <c r="E35" s="84">
        <v>70791.20078</v>
      </c>
      <c r="F35" s="84">
        <v>2508.976661</v>
      </c>
      <c r="G35" s="84">
        <v>32604.540832000002</v>
      </c>
      <c r="H35" s="84"/>
      <c r="I35" s="5">
        <v>1.418</v>
      </c>
      <c r="J35" s="5"/>
      <c r="K35" s="5"/>
      <c r="L35" s="5"/>
      <c r="M35" s="5"/>
      <c r="N35" s="86">
        <f t="shared" si="2"/>
        <v>115249.250273</v>
      </c>
      <c r="O35" s="104">
        <v>-127.97051</v>
      </c>
      <c r="P35" s="16">
        <f t="shared" si="1"/>
        <v>115121.279763</v>
      </c>
      <c r="Q35" s="5"/>
      <c r="R35" s="12">
        <f t="shared" si="3"/>
        <v>115121.279763</v>
      </c>
      <c r="S35" s="16">
        <f>R35/$R$11*100</f>
        <v>9.671618899689154</v>
      </c>
    </row>
    <row r="36" spans="2:19" ht="27" customHeight="1">
      <c r="B36" s="105" t="s">
        <v>75</v>
      </c>
      <c r="C36" s="5">
        <v>11876.145</v>
      </c>
      <c r="D36" s="5">
        <v>16854.987999999998</v>
      </c>
      <c r="E36" s="5">
        <v>120.532</v>
      </c>
      <c r="F36" s="5">
        <v>15.094</v>
      </c>
      <c r="G36" s="5">
        <v>19.797</v>
      </c>
      <c r="H36" s="84"/>
      <c r="I36" s="5">
        <v>11179.483</v>
      </c>
      <c r="J36" s="106"/>
      <c r="K36" s="5">
        <v>175.02157125</v>
      </c>
      <c r="L36" s="5">
        <v>1479.62759</v>
      </c>
      <c r="M36" s="5">
        <v>180.449</v>
      </c>
      <c r="N36" s="86">
        <f t="shared" si="2"/>
        <v>41901.13716125</v>
      </c>
      <c r="O36" s="104">
        <v>-16783.542803199998</v>
      </c>
      <c r="P36" s="16">
        <f t="shared" si="1"/>
        <v>25117.594358050002</v>
      </c>
      <c r="Q36" s="5"/>
      <c r="R36" s="12">
        <f t="shared" si="3"/>
        <v>25117.594358050002</v>
      </c>
      <c r="S36" s="16">
        <f t="shared" si="4"/>
        <v>2.1101902342308665</v>
      </c>
    </row>
    <row r="37" spans="2:19" ht="24" customHeight="1">
      <c r="B37" s="107" t="s">
        <v>76</v>
      </c>
      <c r="C37" s="5"/>
      <c r="D37" s="5">
        <v>15476.246647000002</v>
      </c>
      <c r="E37" s="84">
        <v>13304.334</v>
      </c>
      <c r="F37" s="84">
        <v>1949.542</v>
      </c>
      <c r="G37" s="84">
        <v>8154.935</v>
      </c>
      <c r="H37" s="84"/>
      <c r="I37" s="5">
        <v>19466.805</v>
      </c>
      <c r="J37" s="5">
        <v>30.814238000000003</v>
      </c>
      <c r="K37" s="5"/>
      <c r="L37" s="5">
        <v>5223.88138</v>
      </c>
      <c r="M37" s="15"/>
      <c r="N37" s="86">
        <f t="shared" si="2"/>
        <v>63606.558265</v>
      </c>
      <c r="O37" s="14">
        <f>-N37</f>
        <v>-63606.558265</v>
      </c>
      <c r="P37" s="16">
        <f t="shared" si="1"/>
        <v>0</v>
      </c>
      <c r="Q37" s="5"/>
      <c r="R37" s="12">
        <f t="shared" si="3"/>
        <v>0</v>
      </c>
      <c r="S37" s="16">
        <f t="shared" si="4"/>
        <v>0</v>
      </c>
    </row>
    <row r="38" spans="2:19" ht="23.25" customHeight="1">
      <c r="B38" s="108" t="s">
        <v>77</v>
      </c>
      <c r="C38" s="5">
        <v>485.661</v>
      </c>
      <c r="D38" s="5">
        <v>246.42600000000002</v>
      </c>
      <c r="E38" s="84"/>
      <c r="F38" s="84"/>
      <c r="G38" s="84"/>
      <c r="H38" s="84"/>
      <c r="I38" s="5">
        <v>566.477</v>
      </c>
      <c r="J38" s="106"/>
      <c r="K38" s="5"/>
      <c r="L38" s="5"/>
      <c r="M38" s="5"/>
      <c r="N38" s="86">
        <f t="shared" si="2"/>
        <v>1298.5639999999999</v>
      </c>
      <c r="O38" s="5">
        <v>0</v>
      </c>
      <c r="P38" s="16">
        <f t="shared" si="1"/>
        <v>1298.5639999999999</v>
      </c>
      <c r="Q38" s="5"/>
      <c r="R38" s="12">
        <f t="shared" si="3"/>
        <v>1298.5639999999999</v>
      </c>
      <c r="S38" s="16">
        <f t="shared" si="4"/>
        <v>0.1090955221372763</v>
      </c>
    </row>
    <row r="39" spans="2:19" ht="20.25" customHeight="1">
      <c r="B39" s="60" t="s">
        <v>78</v>
      </c>
      <c r="C39" s="5">
        <v>0</v>
      </c>
      <c r="D39" s="5">
        <v>0.103149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6">
        <f t="shared" si="2"/>
        <v>0.103149</v>
      </c>
      <c r="O39" s="14"/>
      <c r="P39" s="16">
        <f t="shared" si="1"/>
        <v>0.103149</v>
      </c>
      <c r="Q39" s="5"/>
      <c r="R39" s="12">
        <f t="shared" si="3"/>
        <v>0.103149</v>
      </c>
      <c r="S39" s="16">
        <f t="shared" si="4"/>
        <v>8.66579853818365E-06</v>
      </c>
    </row>
    <row r="40" spans="2:19" ht="33" customHeight="1">
      <c r="B40" s="109" t="s">
        <v>79</v>
      </c>
      <c r="C40" s="5">
        <v>0</v>
      </c>
      <c r="D40" s="5">
        <v>14.863541000000001</v>
      </c>
      <c r="E40" s="5">
        <v>0</v>
      </c>
      <c r="F40" s="5">
        <v>0</v>
      </c>
      <c r="G40" s="5">
        <v>0</v>
      </c>
      <c r="H40" s="5"/>
      <c r="I40" s="5">
        <v>3.1750000000000003</v>
      </c>
      <c r="J40" s="5">
        <v>0.133002</v>
      </c>
      <c r="K40" s="5"/>
      <c r="L40" s="5"/>
      <c r="M40" s="5"/>
      <c r="N40" s="86">
        <f t="shared" si="2"/>
        <v>18.171543000000003</v>
      </c>
      <c r="O40" s="5"/>
      <c r="P40" s="16">
        <f t="shared" si="1"/>
        <v>18.171543000000003</v>
      </c>
      <c r="Q40" s="5"/>
      <c r="R40" s="12">
        <f t="shared" si="3"/>
        <v>18.171543000000003</v>
      </c>
      <c r="S40" s="16">
        <f t="shared" si="4"/>
        <v>0.0015266355540620015</v>
      </c>
    </row>
    <row r="41" spans="2:19" ht="24" customHeight="1">
      <c r="B41" s="60" t="s">
        <v>80</v>
      </c>
      <c r="C41" s="5">
        <v>2303.626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>
        <v>1058.454</v>
      </c>
      <c r="N41" s="86">
        <f>SUM(C41:M41)</f>
        <v>3362.08</v>
      </c>
      <c r="O41" s="5"/>
      <c r="P41" s="16">
        <f t="shared" si="1"/>
        <v>3362.08</v>
      </c>
      <c r="Q41" s="5">
        <f>-P41</f>
        <v>-3362.08</v>
      </c>
      <c r="R41" s="110">
        <f t="shared" si="3"/>
        <v>0</v>
      </c>
      <c r="S41" s="16">
        <f t="shared" si="4"/>
        <v>0</v>
      </c>
    </row>
    <row r="42" spans="2:19" ht="22.5" customHeight="1">
      <c r="B42" s="111" t="s">
        <v>81</v>
      </c>
      <c r="C42" s="5">
        <v>-203.932</v>
      </c>
      <c r="D42" s="5">
        <v>0.049265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6">
        <f t="shared" si="2"/>
        <v>-203.882735</v>
      </c>
      <c r="O42" s="5"/>
      <c r="P42" s="16">
        <f t="shared" si="1"/>
        <v>-203.882735</v>
      </c>
      <c r="Q42" s="5"/>
      <c r="R42" s="110">
        <f t="shared" si="3"/>
        <v>-203.882735</v>
      </c>
      <c r="S42" s="16">
        <f t="shared" si="4"/>
        <v>-0.017128684785348233</v>
      </c>
    </row>
    <row r="43" spans="2:19" ht="26.25" customHeight="1">
      <c r="B43" s="111" t="s">
        <v>82</v>
      </c>
      <c r="C43" s="5">
        <v>69.687</v>
      </c>
      <c r="D43" s="5">
        <v>70.116</v>
      </c>
      <c r="E43" s="5"/>
      <c r="F43" s="5">
        <v>14.94</v>
      </c>
      <c r="G43" s="5"/>
      <c r="H43" s="5"/>
      <c r="I43" s="5">
        <v>33.471</v>
      </c>
      <c r="J43" s="5"/>
      <c r="K43" s="5"/>
      <c r="L43" s="5"/>
      <c r="M43" s="5"/>
      <c r="N43" s="86">
        <f t="shared" si="2"/>
        <v>188.214</v>
      </c>
      <c r="O43" s="5"/>
      <c r="P43" s="16">
        <f>N43+O43</f>
        <v>188.214</v>
      </c>
      <c r="Q43" s="5"/>
      <c r="R43" s="110">
        <f>P43+Q43</f>
        <v>188.214</v>
      </c>
      <c r="S43" s="16">
        <f t="shared" si="4"/>
        <v>0.015812316222800975</v>
      </c>
    </row>
    <row r="44" spans="2:19" ht="51" customHeight="1">
      <c r="B44" s="111" t="s">
        <v>83</v>
      </c>
      <c r="C44" s="5">
        <v>21123.796000000002</v>
      </c>
      <c r="D44" s="5">
        <v>5984.457968000001</v>
      </c>
      <c r="E44" s="5">
        <v>0.603</v>
      </c>
      <c r="F44" s="5">
        <v>437.31000000000006</v>
      </c>
      <c r="G44" s="5">
        <v>1.0010000000000001</v>
      </c>
      <c r="H44" s="5"/>
      <c r="I44" s="5">
        <v>1315.2309999999998</v>
      </c>
      <c r="J44" s="5">
        <v>385.87402299999997</v>
      </c>
      <c r="K44" s="5"/>
      <c r="L44" s="5"/>
      <c r="M44" s="5"/>
      <c r="N44" s="86">
        <f t="shared" si="2"/>
        <v>29248.272991000005</v>
      </c>
      <c r="O44" s="5"/>
      <c r="P44" s="16">
        <f>N44+O44</f>
        <v>29248.272991000005</v>
      </c>
      <c r="Q44" s="5"/>
      <c r="R44" s="110">
        <f>P44+Q44</f>
        <v>29248.272991000005</v>
      </c>
      <c r="S44" s="16">
        <f>R44/$R$11*100</f>
        <v>2.457218599596741</v>
      </c>
    </row>
    <row r="45" spans="2:19" ht="36" customHeight="1">
      <c r="B45" s="6"/>
      <c r="C45" s="5"/>
      <c r="D45" s="5"/>
      <c r="E45" s="5"/>
      <c r="F45" s="5"/>
      <c r="G45" s="5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6"/>
    </row>
    <row r="46" spans="2:19" s="91" customFormat="1" ht="30.75" customHeight="1">
      <c r="B46" s="8" t="s">
        <v>84</v>
      </c>
      <c r="C46" s="9">
        <f>C47+C60+C63+C66</f>
        <v>227065.522</v>
      </c>
      <c r="D46" s="9">
        <f aca="true" t="shared" si="8" ref="D46:M46">D47+D60+D63+D66+D67</f>
        <v>84310.418954</v>
      </c>
      <c r="E46" s="9">
        <f>E47+E60+E63+E66+E67</f>
        <v>84567.86948500002</v>
      </c>
      <c r="F46" s="9">
        <f t="shared" si="8"/>
        <v>3354.2616610000005</v>
      </c>
      <c r="G46" s="9">
        <f>G47+G60+G63+G66+G67</f>
        <v>45822.003831999995</v>
      </c>
      <c r="H46" s="9">
        <f t="shared" si="8"/>
        <v>0</v>
      </c>
      <c r="I46" s="9">
        <f t="shared" si="8"/>
        <v>29982.763000000003</v>
      </c>
      <c r="J46" s="9">
        <f>J47+J60+J63+J66+J67</f>
        <v>398.06458899999996</v>
      </c>
      <c r="K46" s="9">
        <f>K47+K60+K63+K66+K67</f>
        <v>90.370976</v>
      </c>
      <c r="L46" s="12">
        <f t="shared" si="8"/>
        <v>6549.04904</v>
      </c>
      <c r="M46" s="12">
        <f t="shared" si="8"/>
        <v>190.571</v>
      </c>
      <c r="N46" s="12">
        <f>SUM(C46:M46)</f>
        <v>482330.89453700004</v>
      </c>
      <c r="O46" s="9">
        <f>O47+O60+O63+O66+O67</f>
        <v>-80518.07157820002</v>
      </c>
      <c r="P46" s="12">
        <f aca="true" t="shared" si="9" ref="P46:P66">N46+O46</f>
        <v>401812.8229588</v>
      </c>
      <c r="Q46" s="9">
        <f>Q47+Q60+Q63+Q66+Q67</f>
        <v>-4303.8550000000005</v>
      </c>
      <c r="R46" s="90">
        <f aca="true" t="shared" si="10" ref="R46:R66">P46+Q46</f>
        <v>397508.9679588</v>
      </c>
      <c r="S46" s="12">
        <f>R46/$R$11*100</f>
        <v>33.39569587152818</v>
      </c>
    </row>
    <row r="47" spans="2:19" ht="19.5" customHeight="1">
      <c r="B47" s="113" t="s">
        <v>85</v>
      </c>
      <c r="C47" s="9">
        <f>SUM(C48:C52)+C59</f>
        <v>220183.842</v>
      </c>
      <c r="D47" s="9">
        <f>D48+D49+D50+D51+D52+D59</f>
        <v>70119.854658</v>
      </c>
      <c r="E47" s="10">
        <f>E48+E49+E50+E51+E52+E59</f>
        <v>84581.28648500002</v>
      </c>
      <c r="F47" s="10">
        <f aca="true" t="shared" si="11" ref="F47:L47">F48+F49+F50+F51+F52+F59</f>
        <v>3380.1876610000004</v>
      </c>
      <c r="G47" s="10">
        <f t="shared" si="11"/>
        <v>45862.674832</v>
      </c>
      <c r="H47" s="10">
        <f t="shared" si="11"/>
        <v>0</v>
      </c>
      <c r="I47" s="9">
        <f>I48+I49+I50+I51+I52+I59</f>
        <v>28852.111</v>
      </c>
      <c r="J47" s="9">
        <f t="shared" si="11"/>
        <v>398.08923599999997</v>
      </c>
      <c r="K47" s="110">
        <f t="shared" si="11"/>
        <v>90.370976</v>
      </c>
      <c r="L47" s="9">
        <f t="shared" si="11"/>
        <v>2334.2375899999997</v>
      </c>
      <c r="M47" s="9">
        <f>M48+M49+M50+M51+M52+M59</f>
        <v>54.63</v>
      </c>
      <c r="N47" s="12">
        <f aca="true" t="shared" si="12" ref="N47:N68">SUM(C47:M47)</f>
        <v>455857.284438</v>
      </c>
      <c r="O47" s="9">
        <f>O48+O49+O50+O51+O52+O59</f>
        <v>-80423.42293820002</v>
      </c>
      <c r="P47" s="16">
        <f t="shared" si="9"/>
        <v>375433.8614998</v>
      </c>
      <c r="Q47" s="9">
        <f>Q48+Q49+Q50+Q51+Q52+Q59</f>
        <v>-13.455</v>
      </c>
      <c r="R47" s="110">
        <f t="shared" si="10"/>
        <v>375420.4064998</v>
      </c>
      <c r="S47" s="16">
        <f>R47/$R$11*100</f>
        <v>31.53998206332857</v>
      </c>
    </row>
    <row r="48" spans="1:19" ht="23.25" customHeight="1">
      <c r="A48" s="114"/>
      <c r="B48" s="115" t="s">
        <v>86</v>
      </c>
      <c r="C48" s="116">
        <v>50403.16</v>
      </c>
      <c r="D48" s="18">
        <v>32113.327433</v>
      </c>
      <c r="E48" s="93">
        <v>339.277</v>
      </c>
      <c r="F48" s="93">
        <v>134.29</v>
      </c>
      <c r="G48" s="93">
        <v>277.46</v>
      </c>
      <c r="H48" s="93"/>
      <c r="I48" s="62">
        <v>17291.845</v>
      </c>
      <c r="J48" s="18"/>
      <c r="K48" s="62"/>
      <c r="L48" s="18">
        <v>568.21092</v>
      </c>
      <c r="M48" s="18">
        <v>5.045</v>
      </c>
      <c r="N48" s="12">
        <f>SUM(C48:M48)</f>
        <v>101132.615353</v>
      </c>
      <c r="O48" s="15"/>
      <c r="P48" s="16">
        <f t="shared" si="9"/>
        <v>101132.615353</v>
      </c>
      <c r="Q48" s="15"/>
      <c r="R48" s="110">
        <f t="shared" si="10"/>
        <v>101132.615353</v>
      </c>
      <c r="S48" s="16">
        <f>R48/$R$11*100</f>
        <v>8.49639715643115</v>
      </c>
    </row>
    <row r="49" spans="1:19" ht="23.25" customHeight="1">
      <c r="A49" s="114"/>
      <c r="B49" s="115" t="s">
        <v>87</v>
      </c>
      <c r="C49" s="18">
        <v>10099.312</v>
      </c>
      <c r="D49" s="18">
        <v>20296.973545999997</v>
      </c>
      <c r="E49" s="93">
        <v>512.125</v>
      </c>
      <c r="F49" s="93">
        <v>28.464</v>
      </c>
      <c r="G49" s="117">
        <v>31009.834</v>
      </c>
      <c r="H49" s="93">
        <v>0</v>
      </c>
      <c r="I49" s="62">
        <v>6544.776</v>
      </c>
      <c r="J49" s="62"/>
      <c r="K49" s="62">
        <v>13.559634</v>
      </c>
      <c r="L49" s="62">
        <v>1753.05601</v>
      </c>
      <c r="M49" s="62">
        <v>47.26</v>
      </c>
      <c r="N49" s="12">
        <f>SUM(C49:M49)</f>
        <v>70305.36018999999</v>
      </c>
      <c r="O49" s="14">
        <v>-16312.581262</v>
      </c>
      <c r="P49" s="16">
        <f t="shared" si="9"/>
        <v>53992.77892799999</v>
      </c>
      <c r="Q49" s="15"/>
      <c r="R49" s="110">
        <f t="shared" si="10"/>
        <v>53992.77892799999</v>
      </c>
      <c r="S49" s="16">
        <f aca="true" t="shared" si="13" ref="S49:S66">R49/$R$11*100</f>
        <v>4.536064767537595</v>
      </c>
    </row>
    <row r="50" spans="1:19" ht="17.25" customHeight="1">
      <c r="A50" s="114"/>
      <c r="B50" s="115" t="s">
        <v>88</v>
      </c>
      <c r="C50" s="18">
        <v>16020.725</v>
      </c>
      <c r="D50" s="18">
        <v>529.618</v>
      </c>
      <c r="E50" s="93">
        <v>8.16</v>
      </c>
      <c r="F50" s="93">
        <v>1.002</v>
      </c>
      <c r="G50" s="93">
        <v>5.513</v>
      </c>
      <c r="H50" s="93">
        <v>0</v>
      </c>
      <c r="I50" s="62">
        <v>0.123</v>
      </c>
      <c r="J50" s="62">
        <v>0</v>
      </c>
      <c r="K50" s="18">
        <v>76.811342</v>
      </c>
      <c r="L50" s="62">
        <v>12.97066</v>
      </c>
      <c r="M50" s="62"/>
      <c r="N50" s="12">
        <f t="shared" si="12"/>
        <v>16654.923002</v>
      </c>
      <c r="O50" s="14">
        <v>-47.26070120000001</v>
      </c>
      <c r="P50" s="16">
        <f t="shared" si="9"/>
        <v>16607.6623008</v>
      </c>
      <c r="Q50" s="15"/>
      <c r="R50" s="110">
        <f>P50+Q50</f>
        <v>16607.6623008</v>
      </c>
      <c r="S50" s="16">
        <f t="shared" si="13"/>
        <v>1.3952501302864824</v>
      </c>
    </row>
    <row r="51" spans="1:19" ht="18.75" customHeight="1">
      <c r="A51" s="114"/>
      <c r="B51" s="115" t="s">
        <v>89</v>
      </c>
      <c r="C51" s="18">
        <v>3093.114</v>
      </c>
      <c r="D51" s="18">
        <v>3291.884</v>
      </c>
      <c r="E51" s="93"/>
      <c r="F51" s="93">
        <v>8.296</v>
      </c>
      <c r="G51" s="93"/>
      <c r="H51" s="93"/>
      <c r="I51" s="62">
        <v>1.324</v>
      </c>
      <c r="J51" s="18"/>
      <c r="K51" s="118"/>
      <c r="L51" s="18"/>
      <c r="M51" s="18"/>
      <c r="N51" s="12">
        <f t="shared" si="12"/>
        <v>6394.6179999999995</v>
      </c>
      <c r="O51" s="15"/>
      <c r="P51" s="16">
        <f t="shared" si="9"/>
        <v>6394.6179999999995</v>
      </c>
      <c r="Q51" s="15">
        <v>-13.455</v>
      </c>
      <c r="R51" s="110">
        <f t="shared" si="10"/>
        <v>6381.163</v>
      </c>
      <c r="S51" s="16">
        <f t="shared" si="13"/>
        <v>0.5360970343610854</v>
      </c>
    </row>
    <row r="52" spans="1:19" ht="26.25" customHeight="1">
      <c r="A52" s="114"/>
      <c r="B52" s="119" t="s">
        <v>90</v>
      </c>
      <c r="C52" s="110">
        <f>SUM(C53:C58)</f>
        <v>140076.50300000003</v>
      </c>
      <c r="D52" s="110">
        <f aca="true" t="shared" si="14" ref="D52:I52">SUM(D53:D58)</f>
        <v>13888.051679</v>
      </c>
      <c r="E52" s="110">
        <f t="shared" si="14"/>
        <v>83721.72448500001</v>
      </c>
      <c r="F52" s="110">
        <f t="shared" si="14"/>
        <v>3208.1356610000003</v>
      </c>
      <c r="G52" s="110">
        <f t="shared" si="14"/>
        <v>14569.867832</v>
      </c>
      <c r="H52" s="110">
        <f t="shared" si="14"/>
        <v>0</v>
      </c>
      <c r="I52" s="110">
        <f t="shared" si="14"/>
        <v>4912.476000000001</v>
      </c>
      <c r="J52" s="110">
        <f>SUM(J53:J58)</f>
        <v>398.08923599999997</v>
      </c>
      <c r="K52" s="110">
        <f>SUM(K53:K58)</f>
        <v>0</v>
      </c>
      <c r="L52" s="110">
        <f>SUM(L53:L58)</f>
        <v>0</v>
      </c>
      <c r="M52" s="110">
        <f>SUM(M53:M58)</f>
        <v>2.325</v>
      </c>
      <c r="N52" s="12">
        <f t="shared" si="12"/>
        <v>260777.17289300004</v>
      </c>
      <c r="O52" s="110">
        <f>O53+O54+O56+O58+O55+O57</f>
        <v>-63983.054485000015</v>
      </c>
      <c r="P52" s="16">
        <f t="shared" si="9"/>
        <v>196794.11840800004</v>
      </c>
      <c r="Q52" s="110">
        <f>Q53+Q54+Q56+Q58+Q55</f>
        <v>0</v>
      </c>
      <c r="R52" s="110">
        <f t="shared" si="10"/>
        <v>196794.11840800004</v>
      </c>
      <c r="S52" s="16">
        <f>R52/$R$11*100</f>
        <v>16.533152852894233</v>
      </c>
    </row>
    <row r="53" spans="1:19" ht="32.25" customHeight="1">
      <c r="A53" s="114"/>
      <c r="B53" s="120" t="s">
        <v>91</v>
      </c>
      <c r="C53" s="18">
        <v>45960.841</v>
      </c>
      <c r="D53" s="62">
        <v>215.2869999999989</v>
      </c>
      <c r="E53" s="121">
        <v>0.000217</v>
      </c>
      <c r="F53" s="121">
        <v>145.588</v>
      </c>
      <c r="G53" s="121">
        <v>10987.75</v>
      </c>
      <c r="H53" s="121">
        <v>0</v>
      </c>
      <c r="I53" s="18">
        <v>165.42</v>
      </c>
      <c r="J53" s="18"/>
      <c r="K53" s="9"/>
      <c r="L53" s="62"/>
      <c r="M53" s="62"/>
      <c r="N53" s="12">
        <f t="shared" si="12"/>
        <v>57474.886217</v>
      </c>
      <c r="O53" s="14">
        <v>-56158.67596000001</v>
      </c>
      <c r="P53" s="16">
        <f>N53+O53</f>
        <v>1316.2102569999915</v>
      </c>
      <c r="Q53" s="15"/>
      <c r="R53" s="110">
        <f t="shared" si="10"/>
        <v>1316.2102569999915</v>
      </c>
      <c r="S53" s="16">
        <f t="shared" si="13"/>
        <v>0.11057802713601542</v>
      </c>
    </row>
    <row r="54" spans="1:19" ht="15">
      <c r="A54" s="114"/>
      <c r="B54" s="122" t="s">
        <v>92</v>
      </c>
      <c r="C54" s="18">
        <v>19328.294</v>
      </c>
      <c r="D54" s="62">
        <v>719.1315179999999</v>
      </c>
      <c r="E54" s="93">
        <v>0.192</v>
      </c>
      <c r="F54" s="93">
        <v>0.047</v>
      </c>
      <c r="G54" s="93"/>
      <c r="H54" s="93"/>
      <c r="I54" s="62">
        <v>1165.047</v>
      </c>
      <c r="J54" s="62">
        <v>0.116448</v>
      </c>
      <c r="K54" s="62"/>
      <c r="L54" s="62"/>
      <c r="M54" s="62"/>
      <c r="N54" s="12">
        <f t="shared" si="12"/>
        <v>21212.827965999997</v>
      </c>
      <c r="O54" s="14">
        <v>-231.98366999999996</v>
      </c>
      <c r="P54" s="16">
        <f>N54+O54</f>
        <v>20980.844295999996</v>
      </c>
      <c r="Q54" s="15"/>
      <c r="R54" s="110">
        <f t="shared" si="10"/>
        <v>20980.844295999996</v>
      </c>
      <c r="S54" s="16">
        <f t="shared" si="13"/>
        <v>1.7626517933294124</v>
      </c>
    </row>
    <row r="55" spans="1:19" ht="38.25" customHeight="1">
      <c r="A55" s="114"/>
      <c r="B55" s="99" t="s">
        <v>93</v>
      </c>
      <c r="C55" s="18">
        <v>460.05</v>
      </c>
      <c r="D55" s="62">
        <v>45.788681000000004</v>
      </c>
      <c r="E55" s="62"/>
      <c r="F55" s="62">
        <v>0</v>
      </c>
      <c r="G55" s="62"/>
      <c r="H55" s="93"/>
      <c r="I55" s="62">
        <v>4.651</v>
      </c>
      <c r="J55" s="62">
        <v>0.133002</v>
      </c>
      <c r="K55" s="62"/>
      <c r="L55" s="62"/>
      <c r="M55" s="62"/>
      <c r="N55" s="12">
        <f t="shared" si="12"/>
        <v>510.622683</v>
      </c>
      <c r="O55" s="14">
        <v>-333.675558</v>
      </c>
      <c r="P55" s="16">
        <f t="shared" si="9"/>
        <v>176.94712499999997</v>
      </c>
      <c r="Q55" s="83"/>
      <c r="R55" s="16">
        <f t="shared" si="10"/>
        <v>176.94712499999997</v>
      </c>
      <c r="S55" s="16">
        <f t="shared" si="13"/>
        <v>0.014865758632277574</v>
      </c>
    </row>
    <row r="56" spans="1:19" ht="15">
      <c r="A56" s="114"/>
      <c r="B56" s="122" t="s">
        <v>94</v>
      </c>
      <c r="C56" s="18">
        <v>42904.377</v>
      </c>
      <c r="D56" s="62">
        <v>3406.797</v>
      </c>
      <c r="E56" s="93">
        <v>83717.18778000001</v>
      </c>
      <c r="F56" s="93">
        <v>2406.213661</v>
      </c>
      <c r="G56" s="93">
        <v>3579.868832</v>
      </c>
      <c r="H56" s="93"/>
      <c r="I56" s="62">
        <v>116.782</v>
      </c>
      <c r="J56" s="62"/>
      <c r="K56" s="62"/>
      <c r="L56" s="62"/>
      <c r="M56" s="62"/>
      <c r="N56" s="12">
        <f t="shared" si="12"/>
        <v>136131.226273</v>
      </c>
      <c r="O56" s="15"/>
      <c r="P56" s="16">
        <f t="shared" si="9"/>
        <v>136131.226273</v>
      </c>
      <c r="Q56" s="15"/>
      <c r="R56" s="110">
        <f t="shared" si="10"/>
        <v>136131.226273</v>
      </c>
      <c r="S56" s="16">
        <f>R56/$R$11*100</f>
        <v>11.436715640846847</v>
      </c>
    </row>
    <row r="57" spans="1:19" ht="74.25" customHeight="1">
      <c r="A57" s="114"/>
      <c r="B57" s="99" t="s">
        <v>95</v>
      </c>
      <c r="C57" s="18">
        <v>26934.6</v>
      </c>
      <c r="D57" s="62">
        <v>7738.94048</v>
      </c>
      <c r="E57" s="93">
        <v>1.194</v>
      </c>
      <c r="F57" s="93">
        <v>512.724</v>
      </c>
      <c r="G57" s="93">
        <v>1.192</v>
      </c>
      <c r="H57" s="93"/>
      <c r="I57" s="62">
        <v>2586.0560000000005</v>
      </c>
      <c r="J57" s="62">
        <v>397.83978599999995</v>
      </c>
      <c r="K57" s="62"/>
      <c r="L57" s="62"/>
      <c r="M57" s="62"/>
      <c r="N57" s="12">
        <f t="shared" si="12"/>
        <v>38172.546266000005</v>
      </c>
      <c r="O57" s="87">
        <v>-6543.719297000001</v>
      </c>
      <c r="P57" s="16">
        <f t="shared" si="9"/>
        <v>31628.826969000005</v>
      </c>
      <c r="Q57" s="15"/>
      <c r="R57" s="110">
        <f t="shared" si="10"/>
        <v>31628.826969000005</v>
      </c>
      <c r="S57" s="16">
        <f t="shared" si="13"/>
        <v>2.6572147331765104</v>
      </c>
    </row>
    <row r="58" spans="1:19" ht="15">
      <c r="A58" s="114"/>
      <c r="B58" s="122" t="s">
        <v>96</v>
      </c>
      <c r="C58" s="18">
        <v>4488.341</v>
      </c>
      <c r="D58" s="62">
        <v>1762.107</v>
      </c>
      <c r="E58" s="93">
        <v>3.150488</v>
      </c>
      <c r="F58" s="93">
        <v>143.563</v>
      </c>
      <c r="G58" s="93">
        <v>1.057</v>
      </c>
      <c r="H58" s="93"/>
      <c r="I58" s="62">
        <v>874.52</v>
      </c>
      <c r="J58" s="62">
        <v>0</v>
      </c>
      <c r="K58" s="62"/>
      <c r="L58" s="62"/>
      <c r="M58" s="62">
        <v>2.325</v>
      </c>
      <c r="N58" s="12">
        <f t="shared" si="12"/>
        <v>7275.063488000001</v>
      </c>
      <c r="O58" s="14">
        <v>-715</v>
      </c>
      <c r="P58" s="16">
        <f t="shared" si="9"/>
        <v>6560.063488000001</v>
      </c>
      <c r="Q58" s="15"/>
      <c r="R58" s="110">
        <f t="shared" si="10"/>
        <v>6560.063488000001</v>
      </c>
      <c r="S58" s="16">
        <f t="shared" si="13"/>
        <v>0.5511268997731665</v>
      </c>
    </row>
    <row r="59" spans="1:19" s="15" customFormat="1" ht="31.5" customHeight="1">
      <c r="A59" s="123"/>
      <c r="B59" s="124" t="s">
        <v>97</v>
      </c>
      <c r="C59" s="18">
        <v>491.028</v>
      </c>
      <c r="D59" s="62">
        <v>0</v>
      </c>
      <c r="E59" s="93">
        <v>0</v>
      </c>
      <c r="F59" s="93"/>
      <c r="G59" s="93"/>
      <c r="H59" s="93"/>
      <c r="I59" s="62">
        <v>101.567</v>
      </c>
      <c r="J59" s="16">
        <v>0</v>
      </c>
      <c r="K59" s="16"/>
      <c r="L59" s="62"/>
      <c r="M59" s="62"/>
      <c r="N59" s="12">
        <f t="shared" si="12"/>
        <v>592.595</v>
      </c>
      <c r="O59" s="14">
        <v>-80.52649</v>
      </c>
      <c r="P59" s="16">
        <f t="shared" si="9"/>
        <v>512.0685100000001</v>
      </c>
      <c r="R59" s="110">
        <f t="shared" si="10"/>
        <v>512.0685100000001</v>
      </c>
      <c r="S59" s="16">
        <f t="shared" si="13"/>
        <v>0.043020121818029076</v>
      </c>
    </row>
    <row r="60" spans="1:19" ht="19.5" customHeight="1">
      <c r="A60" s="114"/>
      <c r="B60" s="113" t="s">
        <v>98</v>
      </c>
      <c r="C60" s="16">
        <f>SUM(C61:C62)</f>
        <v>4993.139</v>
      </c>
      <c r="D60" s="16">
        <f>D61+D62</f>
        <v>13324.426296000001</v>
      </c>
      <c r="E60" s="94">
        <f aca="true" t="shared" si="15" ref="E60:L60">E61+E62</f>
        <v>4.656</v>
      </c>
      <c r="F60" s="94">
        <f t="shared" si="15"/>
        <v>1.36</v>
      </c>
      <c r="G60" s="94">
        <f t="shared" si="15"/>
        <v>1.668</v>
      </c>
      <c r="H60" s="94">
        <f t="shared" si="15"/>
        <v>0</v>
      </c>
      <c r="I60" s="16">
        <f>I61+I62</f>
        <v>1219.49</v>
      </c>
      <c r="J60" s="16">
        <f t="shared" si="15"/>
        <v>0</v>
      </c>
      <c r="K60" s="62">
        <f t="shared" si="15"/>
        <v>0</v>
      </c>
      <c r="L60" s="16">
        <f t="shared" si="15"/>
        <v>4124.84781</v>
      </c>
      <c r="M60" s="16"/>
      <c r="N60" s="12">
        <f t="shared" si="12"/>
        <v>23669.587106000003</v>
      </c>
      <c r="O60" s="16">
        <f>O61+O62</f>
        <v>-4.685000000000002</v>
      </c>
      <c r="P60" s="16">
        <f t="shared" si="9"/>
        <v>23664.902106</v>
      </c>
      <c r="Q60" s="87">
        <f>Q61+Q62</f>
        <v>-58.732</v>
      </c>
      <c r="R60" s="110">
        <f>P60+Q60</f>
        <v>23606.170106</v>
      </c>
      <c r="S60" s="16">
        <f t="shared" si="13"/>
        <v>1.9832118042510294</v>
      </c>
    </row>
    <row r="61" spans="1:19" ht="19.5" customHeight="1">
      <c r="A61" s="114"/>
      <c r="B61" s="122" t="s">
        <v>99</v>
      </c>
      <c r="C61" s="62">
        <v>4744.648</v>
      </c>
      <c r="D61" s="18">
        <v>13130.907296000001</v>
      </c>
      <c r="E61" s="93">
        <v>4.656</v>
      </c>
      <c r="F61" s="93">
        <v>1.36</v>
      </c>
      <c r="G61" s="93">
        <v>1.668</v>
      </c>
      <c r="H61" s="93"/>
      <c r="I61" s="62">
        <v>1219.067</v>
      </c>
      <c r="J61" s="62"/>
      <c r="K61" s="16">
        <v>0</v>
      </c>
      <c r="L61" s="18">
        <v>4124.84781</v>
      </c>
      <c r="M61" s="18"/>
      <c r="N61" s="12">
        <f t="shared" si="12"/>
        <v>23227.154106</v>
      </c>
      <c r="O61" s="16">
        <v>-4.685000000000002</v>
      </c>
      <c r="P61" s="16">
        <f t="shared" si="9"/>
        <v>23222.469106</v>
      </c>
      <c r="Q61" s="15"/>
      <c r="R61" s="110">
        <f t="shared" si="10"/>
        <v>23222.469106</v>
      </c>
      <c r="S61" s="16">
        <f>R61/$R$11*100</f>
        <v>1.9509761493741073</v>
      </c>
    </row>
    <row r="62" spans="1:19" ht="19.5" customHeight="1">
      <c r="A62" s="114"/>
      <c r="B62" s="122" t="s">
        <v>100</v>
      </c>
      <c r="C62" s="18">
        <v>248.491</v>
      </c>
      <c r="D62" s="18">
        <v>193.519</v>
      </c>
      <c r="E62" s="121"/>
      <c r="F62" s="121">
        <v>0</v>
      </c>
      <c r="G62" s="121"/>
      <c r="H62" s="121"/>
      <c r="I62" s="62">
        <v>0.423</v>
      </c>
      <c r="J62" s="16"/>
      <c r="K62" s="16"/>
      <c r="L62" s="18"/>
      <c r="M62" s="18"/>
      <c r="N62" s="12">
        <f t="shared" si="12"/>
        <v>442.433</v>
      </c>
      <c r="O62" s="87"/>
      <c r="P62" s="16">
        <f t="shared" si="9"/>
        <v>442.433</v>
      </c>
      <c r="Q62" s="15">
        <v>-58.732</v>
      </c>
      <c r="R62" s="110">
        <f t="shared" si="10"/>
        <v>383.701</v>
      </c>
      <c r="S62" s="16">
        <f t="shared" si="13"/>
        <v>0.03223565487692179</v>
      </c>
    </row>
    <row r="63" spans="1:19" ht="23.25" customHeight="1">
      <c r="A63" s="114"/>
      <c r="B63" s="113" t="s">
        <v>80</v>
      </c>
      <c r="C63" s="110">
        <f>C64+C65</f>
        <v>2580.81</v>
      </c>
      <c r="D63" s="110">
        <f>D64+D65</f>
        <v>1509.968</v>
      </c>
      <c r="E63" s="110">
        <f>E64+E65</f>
        <v>0</v>
      </c>
      <c r="F63" s="110">
        <f>F64+F65</f>
        <v>0</v>
      </c>
      <c r="G63" s="110">
        <f>G64+G65</f>
        <v>0</v>
      </c>
      <c r="H63" s="121"/>
      <c r="I63" s="110">
        <f>I64+I65</f>
        <v>4.949</v>
      </c>
      <c r="J63" s="16"/>
      <c r="K63" s="16">
        <f>K64+K65</f>
        <v>0</v>
      </c>
      <c r="L63" s="110">
        <f>L64+L65</f>
        <v>89.96364</v>
      </c>
      <c r="M63" s="110">
        <f>M64+M65</f>
        <v>135.941</v>
      </c>
      <c r="N63" s="12">
        <f t="shared" si="12"/>
        <v>4321.6316400000005</v>
      </c>
      <c r="O63" s="110">
        <f>O64+O65</f>
        <v>-89.96364</v>
      </c>
      <c r="P63" s="16">
        <f t="shared" si="9"/>
        <v>4231.668000000001</v>
      </c>
      <c r="Q63" s="110">
        <f>Q64+Q65</f>
        <v>-4231.668000000001</v>
      </c>
      <c r="R63" s="110">
        <f t="shared" si="10"/>
        <v>0</v>
      </c>
      <c r="S63" s="16">
        <f t="shared" si="13"/>
        <v>0</v>
      </c>
    </row>
    <row r="64" spans="1:19" ht="15">
      <c r="A64" s="114"/>
      <c r="B64" s="125" t="s">
        <v>101</v>
      </c>
      <c r="C64" s="18">
        <v>1000</v>
      </c>
      <c r="D64" s="18">
        <v>0</v>
      </c>
      <c r="E64" s="121">
        <v>0</v>
      </c>
      <c r="F64" s="121">
        <v>0</v>
      </c>
      <c r="G64" s="121"/>
      <c r="H64" s="121">
        <v>0</v>
      </c>
      <c r="I64" s="18"/>
      <c r="J64" s="16"/>
      <c r="K64" s="16"/>
      <c r="L64" s="18"/>
      <c r="M64" s="18">
        <v>135.941</v>
      </c>
      <c r="N64" s="12">
        <f t="shared" si="12"/>
        <v>1135.941</v>
      </c>
      <c r="O64" s="15"/>
      <c r="P64" s="16">
        <f t="shared" si="9"/>
        <v>1135.941</v>
      </c>
      <c r="Q64" s="15">
        <f>-P64</f>
        <v>-1135.941</v>
      </c>
      <c r="R64" s="110"/>
      <c r="S64" s="16">
        <f t="shared" si="13"/>
        <v>0</v>
      </c>
    </row>
    <row r="65" spans="1:19" ht="19.5" customHeight="1">
      <c r="A65" s="114"/>
      <c r="B65" s="125" t="s">
        <v>102</v>
      </c>
      <c r="C65" s="18">
        <v>1580.81</v>
      </c>
      <c r="D65" s="18">
        <v>1509.968</v>
      </c>
      <c r="E65" s="121">
        <v>0</v>
      </c>
      <c r="F65" s="121">
        <v>0</v>
      </c>
      <c r="G65" s="121"/>
      <c r="H65" s="121">
        <v>0</v>
      </c>
      <c r="I65" s="18">
        <v>4.949</v>
      </c>
      <c r="J65" s="16"/>
      <c r="K65" s="16"/>
      <c r="L65" s="18">
        <v>89.96364</v>
      </c>
      <c r="M65" s="18"/>
      <c r="N65" s="12">
        <f t="shared" si="12"/>
        <v>3185.6906400000003</v>
      </c>
      <c r="O65" s="14">
        <v>-89.96364</v>
      </c>
      <c r="P65" s="16">
        <f t="shared" si="9"/>
        <v>3095.7270000000003</v>
      </c>
      <c r="Q65" s="15">
        <f>-P65</f>
        <v>-3095.7270000000003</v>
      </c>
      <c r="R65" s="110">
        <f t="shared" si="10"/>
        <v>0</v>
      </c>
      <c r="S65" s="16">
        <f t="shared" si="13"/>
        <v>0</v>
      </c>
    </row>
    <row r="66" spans="1:19" ht="34.5" customHeight="1">
      <c r="A66" s="114"/>
      <c r="B66" s="126" t="s">
        <v>103</v>
      </c>
      <c r="C66" s="18">
        <v>-692.269</v>
      </c>
      <c r="D66" s="18">
        <v>-643.8299999999999</v>
      </c>
      <c r="E66" s="121">
        <v>-18.073</v>
      </c>
      <c r="F66" s="121">
        <v>-27.286</v>
      </c>
      <c r="G66" s="121">
        <v>-42.339</v>
      </c>
      <c r="H66" s="121"/>
      <c r="I66" s="121">
        <v>-93.787</v>
      </c>
      <c r="J66" s="121">
        <v>-0.024647</v>
      </c>
      <c r="K66" s="18"/>
      <c r="L66" s="18"/>
      <c r="M66" s="18"/>
      <c r="N66" s="12">
        <f t="shared" si="12"/>
        <v>-1517.608647</v>
      </c>
      <c r="O66" s="15"/>
      <c r="P66" s="16">
        <f t="shared" si="9"/>
        <v>-1517.608647</v>
      </c>
      <c r="Q66" s="15"/>
      <c r="R66" s="110">
        <f t="shared" si="10"/>
        <v>-1517.608647</v>
      </c>
      <c r="S66" s="16">
        <f t="shared" si="13"/>
        <v>-0.12749799605141562</v>
      </c>
    </row>
    <row r="67" spans="2:19" ht="12" customHeight="1">
      <c r="B67" s="126"/>
      <c r="C67" s="18"/>
      <c r="D67" s="18"/>
      <c r="E67" s="121"/>
      <c r="F67" s="121"/>
      <c r="G67" s="121"/>
      <c r="H67" s="121"/>
      <c r="I67" s="9"/>
      <c r="J67" s="16"/>
      <c r="K67" s="18"/>
      <c r="L67" s="18"/>
      <c r="M67" s="18"/>
      <c r="N67" s="12">
        <f t="shared" si="12"/>
        <v>0</v>
      </c>
      <c r="O67" s="15"/>
      <c r="P67" s="16"/>
      <c r="Q67" s="15"/>
      <c r="R67" s="110"/>
      <c r="S67" s="16"/>
    </row>
    <row r="68" spans="2:19" ht="34.5" customHeight="1" thickBot="1">
      <c r="B68" s="127" t="s">
        <v>104</v>
      </c>
      <c r="C68" s="128">
        <f>C20-C46</f>
        <v>-66957.47438000003</v>
      </c>
      <c r="D68" s="128">
        <f>D20-D46</f>
        <v>5622.191616000011</v>
      </c>
      <c r="E68" s="129">
        <f>E20-E46</f>
        <v>-351.19970500000636</v>
      </c>
      <c r="F68" s="129">
        <f>F20-F46</f>
        <v>1571.6009999999997</v>
      </c>
      <c r="G68" s="129">
        <f>G20-G46</f>
        <v>-1603.0080000000016</v>
      </c>
      <c r="H68" s="129">
        <f>H20-H46</f>
        <v>0</v>
      </c>
      <c r="I68" s="128">
        <f>I20-I46</f>
        <v>3492.708999999999</v>
      </c>
      <c r="J68" s="128">
        <f>J20-J46</f>
        <v>18.756674000000032</v>
      </c>
      <c r="K68" s="128">
        <f>K20-K46</f>
        <v>84.65059525</v>
      </c>
      <c r="L68" s="128">
        <f>L20-L46</f>
        <v>154.45992999999999</v>
      </c>
      <c r="M68" s="128">
        <f>M20-M46</f>
        <v>1048.332</v>
      </c>
      <c r="N68" s="130">
        <f t="shared" si="12"/>
        <v>-56918.98126975003</v>
      </c>
      <c r="O68" s="128">
        <f>O20-O46</f>
        <v>0</v>
      </c>
      <c r="P68" s="128">
        <f>P20-P46</f>
        <v>-56918.981269750046</v>
      </c>
      <c r="Q68" s="128">
        <f>Q20-Q46</f>
        <v>941.7750000000005</v>
      </c>
      <c r="R68" s="128">
        <f>R20-R46</f>
        <v>-55977.20626975008</v>
      </c>
      <c r="S68" s="131">
        <f>R68/$R$11*100</f>
        <v>-4.702781338297075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2021-12-23T07:36:12Z</cp:lastPrinted>
  <dcterms:created xsi:type="dcterms:W3CDTF">2021-12-23T07:28:38Z</dcterms:created>
  <dcterms:modified xsi:type="dcterms:W3CDTF">2021-12-23T07:40:49Z</dcterms:modified>
  <cp:category/>
  <cp:version/>
  <cp:contentType/>
  <cp:contentStatus/>
</cp:coreProperties>
</file>