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83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84.xml" ContentType="application/vnd.openxmlformats-officedocument.spreadsheetml.externalLink+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82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5"/>
  </bookViews>
  <sheets>
    <sheet name="iunie 2019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'iunie 2019 '!$A$1:$R$68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'iunie 2019 '!$13:$18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6" i="1"/>
  <c r="O66" s="1"/>
  <c r="Q66" s="1"/>
  <c r="R66" s="1"/>
  <c r="N63"/>
  <c r="L63"/>
  <c r="D63"/>
  <c r="M64"/>
  <c r="O64" s="1"/>
  <c r="P64" s="1"/>
  <c r="K63"/>
  <c r="I63"/>
  <c r="G63"/>
  <c r="F63"/>
  <c r="E63"/>
  <c r="C63"/>
  <c r="P62"/>
  <c r="P60" s="1"/>
  <c r="M62"/>
  <c r="O62" s="1"/>
  <c r="N60"/>
  <c r="L60"/>
  <c r="K60"/>
  <c r="J60"/>
  <c r="I60"/>
  <c r="H60"/>
  <c r="G60"/>
  <c r="F60"/>
  <c r="E60"/>
  <c r="C60"/>
  <c r="M59"/>
  <c r="M58"/>
  <c r="G52"/>
  <c r="G47" s="1"/>
  <c r="E52"/>
  <c r="E47" s="1"/>
  <c r="P52"/>
  <c r="P47" s="1"/>
  <c r="L52"/>
  <c r="K52"/>
  <c r="K47" s="1"/>
  <c r="H52"/>
  <c r="H47" s="1"/>
  <c r="C52"/>
  <c r="C47" s="1"/>
  <c r="M51"/>
  <c r="O51" s="1"/>
  <c r="Q51" s="1"/>
  <c r="R51" s="1"/>
  <c r="M49"/>
  <c r="O49" s="1"/>
  <c r="Q49" s="1"/>
  <c r="R49" s="1"/>
  <c r="M43"/>
  <c r="O43" s="1"/>
  <c r="Q43" s="1"/>
  <c r="M42"/>
  <c r="O42" s="1"/>
  <c r="Q42" s="1"/>
  <c r="R42" s="1"/>
  <c r="M41"/>
  <c r="O41" s="1"/>
  <c r="P41" s="1"/>
  <c r="Q41" s="1"/>
  <c r="R41" s="1"/>
  <c r="M38"/>
  <c r="M34"/>
  <c r="O34" s="1"/>
  <c r="Q34" s="1"/>
  <c r="M33"/>
  <c r="O33" s="1"/>
  <c r="Q33" s="1"/>
  <c r="R33" s="1"/>
  <c r="M32"/>
  <c r="O32" s="1"/>
  <c r="Q32" s="1"/>
  <c r="R32" s="1"/>
  <c r="D28"/>
  <c r="M30"/>
  <c r="O30" s="1"/>
  <c r="Q30" s="1"/>
  <c r="R30" s="1"/>
  <c r="M29"/>
  <c r="O29" s="1"/>
  <c r="Q29" s="1"/>
  <c r="P28"/>
  <c r="N28"/>
  <c r="L28"/>
  <c r="K28"/>
  <c r="J28"/>
  <c r="I28"/>
  <c r="H28"/>
  <c r="G28"/>
  <c r="F28"/>
  <c r="E28"/>
  <c r="M27"/>
  <c r="O27" s="1"/>
  <c r="Q27" s="1"/>
  <c r="M24"/>
  <c r="O24" s="1"/>
  <c r="Q24" s="1"/>
  <c r="P23"/>
  <c r="N23"/>
  <c r="L23"/>
  <c r="K23"/>
  <c r="J23"/>
  <c r="I23"/>
  <c r="I22" s="1"/>
  <c r="I21" s="1"/>
  <c r="H23"/>
  <c r="H22" s="1"/>
  <c r="G23"/>
  <c r="F23"/>
  <c r="E23"/>
  <c r="H20"/>
  <c r="R64"/>
  <c r="C46" l="1"/>
  <c r="K46"/>
  <c r="E46"/>
  <c r="E22"/>
  <c r="E21" s="1"/>
  <c r="E20" s="1"/>
  <c r="K22"/>
  <c r="K21" s="1"/>
  <c r="K20" s="1"/>
  <c r="O38"/>
  <c r="Q38" s="1"/>
  <c r="R38" s="1"/>
  <c r="M50"/>
  <c r="O50" s="1"/>
  <c r="Q50" s="1"/>
  <c r="R50" s="1"/>
  <c r="F22"/>
  <c r="L22"/>
  <c r="L21" s="1"/>
  <c r="L20" s="1"/>
  <c r="M26"/>
  <c r="O26" s="1"/>
  <c r="Q26" s="1"/>
  <c r="R26" s="1"/>
  <c r="M31"/>
  <c r="O31" s="1"/>
  <c r="Q31" s="1"/>
  <c r="R31" s="1"/>
  <c r="J22"/>
  <c r="G22"/>
  <c r="G21" s="1"/>
  <c r="G20" s="1"/>
  <c r="D23"/>
  <c r="D22" s="1"/>
  <c r="D21" s="1"/>
  <c r="D20" s="1"/>
  <c r="J52"/>
  <c r="J47" s="1"/>
  <c r="J46" s="1"/>
  <c r="P22"/>
  <c r="P21" s="1"/>
  <c r="P20" s="1"/>
  <c r="M54"/>
  <c r="O54" s="1"/>
  <c r="Q54" s="1"/>
  <c r="R54" s="1"/>
  <c r="O58"/>
  <c r="Q58" s="1"/>
  <c r="R58" s="1"/>
  <c r="Q62"/>
  <c r="R62" s="1"/>
  <c r="M55"/>
  <c r="O55" s="1"/>
  <c r="Q55" s="1"/>
  <c r="R55" s="1"/>
  <c r="O59"/>
  <c r="Q59" s="1"/>
  <c r="R59" s="1"/>
  <c r="N22"/>
  <c r="N21" s="1"/>
  <c r="N52"/>
  <c r="N47" s="1"/>
  <c r="N46" s="1"/>
  <c r="R27"/>
  <c r="R34"/>
  <c r="R24"/>
  <c r="C28"/>
  <c r="M28" s="1"/>
  <c r="O28" s="1"/>
  <c r="Q28" s="1"/>
  <c r="R28" s="1"/>
  <c r="M36"/>
  <c r="O36" s="1"/>
  <c r="Q36" s="1"/>
  <c r="R36" s="1"/>
  <c r="M37"/>
  <c r="M48"/>
  <c r="O48" s="1"/>
  <c r="Q48" s="1"/>
  <c r="R48" s="1"/>
  <c r="F52"/>
  <c r="F47" s="1"/>
  <c r="F46" s="1"/>
  <c r="G46"/>
  <c r="L47"/>
  <c r="L46" s="1"/>
  <c r="M63"/>
  <c r="O63" s="1"/>
  <c r="R29"/>
  <c r="R43"/>
  <c r="J20"/>
  <c r="H46"/>
  <c r="H68" s="1"/>
  <c r="I52"/>
  <c r="I47" s="1"/>
  <c r="I46" s="1"/>
  <c r="M65"/>
  <c r="O65" s="1"/>
  <c r="I20"/>
  <c r="M44"/>
  <c r="O44" s="1"/>
  <c r="Q44" s="1"/>
  <c r="R44" s="1"/>
  <c r="M40"/>
  <c r="O40" s="1"/>
  <c r="Q40" s="1"/>
  <c r="R40" s="1"/>
  <c r="D52"/>
  <c r="M53"/>
  <c r="M57"/>
  <c r="O57" s="1"/>
  <c r="Q57" s="1"/>
  <c r="R57" s="1"/>
  <c r="C23"/>
  <c r="M25"/>
  <c r="O25" s="1"/>
  <c r="Q25" s="1"/>
  <c r="R25" s="1"/>
  <c r="M39"/>
  <c r="O39" s="1"/>
  <c r="Q39" s="1"/>
  <c r="R39" s="1"/>
  <c r="M61"/>
  <c r="O61" s="1"/>
  <c r="Q61" s="1"/>
  <c r="R61" s="1"/>
  <c r="D60"/>
  <c r="M60" s="1"/>
  <c r="O60" s="1"/>
  <c r="Q60" s="1"/>
  <c r="R60" s="1"/>
  <c r="E68" l="1"/>
  <c r="L68"/>
  <c r="K68"/>
  <c r="F21"/>
  <c r="F20" s="1"/>
  <c r="F68" s="1"/>
  <c r="G68"/>
  <c r="J68"/>
  <c r="N37"/>
  <c r="N20" s="1"/>
  <c r="N68" s="1"/>
  <c r="M56"/>
  <c r="O56" s="1"/>
  <c r="Q56" s="1"/>
  <c r="R56" s="1"/>
  <c r="M35"/>
  <c r="O35" s="1"/>
  <c r="Q35" s="1"/>
  <c r="R35" s="1"/>
  <c r="P65"/>
  <c r="P63" s="1"/>
  <c r="P46" s="1"/>
  <c r="P68" s="1"/>
  <c r="O53"/>
  <c r="Q53" s="1"/>
  <c r="R53" s="1"/>
  <c r="D47"/>
  <c r="M52"/>
  <c r="O52" s="1"/>
  <c r="Q52" s="1"/>
  <c r="R52" s="1"/>
  <c r="I68"/>
  <c r="M23"/>
  <c r="O23" s="1"/>
  <c r="Q23" s="1"/>
  <c r="R23" s="1"/>
  <c r="C22"/>
  <c r="Q63" l="1"/>
  <c r="R63" s="1"/>
  <c r="O37"/>
  <c r="Q37" s="1"/>
  <c r="R37" s="1"/>
  <c r="Q65"/>
  <c r="R65" s="1"/>
  <c r="M22"/>
  <c r="O22" s="1"/>
  <c r="Q22" s="1"/>
  <c r="R22" s="1"/>
  <c r="C21"/>
  <c r="M47"/>
  <c r="O47" s="1"/>
  <c r="Q47" s="1"/>
  <c r="R47" s="1"/>
  <c r="D46"/>
  <c r="D68" l="1"/>
  <c r="M46"/>
  <c r="O46" s="1"/>
  <c r="Q46" s="1"/>
  <c r="C20"/>
  <c r="M21"/>
  <c r="O21" s="1"/>
  <c r="Q21" s="1"/>
  <c r="R21" s="1"/>
  <c r="C68" l="1"/>
  <c r="M20"/>
  <c r="O20" s="1"/>
  <c r="R46"/>
  <c r="O68" l="1"/>
  <c r="Q20"/>
  <c r="M68"/>
  <c r="R20" l="1"/>
  <c r="Q68"/>
  <c r="R68" l="1"/>
</calcChain>
</file>

<file path=xl/sharedStrings.xml><?xml version="1.0" encoding="utf-8"?>
<sst xmlns="http://schemas.openxmlformats.org/spreadsheetml/2006/main" count="112" uniqueCount="104">
  <si>
    <t xml:space="preserve">BUGETUL GENERAL CONSOLIDAT </t>
  </si>
  <si>
    <t>Realizări 01.01 - 30.06.2019</t>
  </si>
  <si>
    <t/>
  </si>
  <si>
    <t>PIB 2019</t>
  </si>
  <si>
    <t>-milioane lei -</t>
  </si>
  <si>
    <t xml:space="preserve">Bugetul </t>
  </si>
  <si>
    <t xml:space="preserve">Fondul </t>
  </si>
  <si>
    <t xml:space="preserve">Credite </t>
  </si>
  <si>
    <t xml:space="preserve">Fonduri </t>
  </si>
  <si>
    <t>Bugetul</t>
  </si>
  <si>
    <t>Total</t>
  </si>
  <si>
    <t xml:space="preserve">Transferuri </t>
  </si>
  <si>
    <t>Opera-</t>
  </si>
  <si>
    <t>Buget general consolidat</t>
  </si>
  <si>
    <t>de</t>
  </si>
  <si>
    <t xml:space="preserve">centralizat </t>
  </si>
  <si>
    <t>asig</t>
  </si>
  <si>
    <t xml:space="preserve">asig. </t>
  </si>
  <si>
    <t xml:space="preserve">national </t>
  </si>
  <si>
    <t xml:space="preserve">externe </t>
  </si>
  <si>
    <t>institutiilor</t>
  </si>
  <si>
    <t xml:space="preserve"> trezoreriei </t>
  </si>
  <si>
    <t xml:space="preserve"> Companiei </t>
  </si>
  <si>
    <t xml:space="preserve">intre </t>
  </si>
  <si>
    <t xml:space="preserve"> buget </t>
  </si>
  <si>
    <t xml:space="preserve">tiuni </t>
  </si>
  <si>
    <t>stat</t>
  </si>
  <si>
    <t xml:space="preserve">al unitatilor </t>
  </si>
  <si>
    <t xml:space="preserve">sociale </t>
  </si>
  <si>
    <t xml:space="preserve">pentru </t>
  </si>
  <si>
    <t>unic de</t>
  </si>
  <si>
    <t>ministere</t>
  </si>
  <si>
    <t>publice</t>
  </si>
  <si>
    <t xml:space="preserve"> neram-</t>
  </si>
  <si>
    <t>statului</t>
  </si>
  <si>
    <t xml:space="preserve">  nationale de </t>
  </si>
  <si>
    <t>bugete</t>
  </si>
  <si>
    <t xml:space="preserve">  general </t>
  </si>
  <si>
    <t>finan-</t>
  </si>
  <si>
    <t xml:space="preserve">adm. </t>
  </si>
  <si>
    <t>de stat</t>
  </si>
  <si>
    <t xml:space="preserve">somaj </t>
  </si>
  <si>
    <t xml:space="preserve"> asigurari </t>
  </si>
  <si>
    <t xml:space="preserve"> finantate </t>
  </si>
  <si>
    <t xml:space="preserve">bursabile </t>
  </si>
  <si>
    <t>administrare</t>
  </si>
  <si>
    <t xml:space="preserve">(se scad) </t>
  </si>
  <si>
    <t xml:space="preserve"> consolidat</t>
  </si>
  <si>
    <t>ciare</t>
  </si>
  <si>
    <t xml:space="preserve">teritoriale </t>
  </si>
  <si>
    <t>sociale  de</t>
  </si>
  <si>
    <t xml:space="preserve"> integral sau </t>
  </si>
  <si>
    <t xml:space="preserve">a infrastructurii </t>
  </si>
  <si>
    <t>Sume</t>
  </si>
  <si>
    <t>% din PIB</t>
  </si>
  <si>
    <t xml:space="preserve"> sanatate </t>
  </si>
  <si>
    <t xml:space="preserve"> partial din
venituri 
proprii</t>
  </si>
  <si>
    <t>rutiere</t>
  </si>
  <si>
    <t xml:space="preserve">   VENITURI TOTALE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</si>
  <si>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</si>
  <si>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</si>
  <si>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</si>
  <si>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</si>
  <si>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</si>
  <si>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</si>
  <si>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</si>
  <si>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</si>
  <si>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 xml:space="preserve"> TVA</t>
  </si>
  <si>
    <t>Accize</t>
  </si>
  <si>
    <t xml:space="preserve"> Alte impozite si taxe pe bunuri si servicii</t>
  </si>
  <si>
    <t xml:space="preserve">Taxe pe utilizarea bunurilor, autorizarea utilizarii bunurilor sau pe  desfasurarea de activitati </t>
  </si>
  <si>
    <t>Impozit pe comertul exterior si tranzactiile internationale (taxe vamale)</t>
  </si>
  <si>
    <t>Alte impozite si taxe fiscale</t>
  </si>
  <si>
    <t xml:space="preserve">  Venituri nefiscale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</si>
  <si>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</si>
  <si>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</si>
  <si>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</si>
  <si>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</si>
  <si>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</si>
  <si>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în curs de distribuire</t>
  </si>
  <si>
    <t xml:space="preserve">Alte sume primite de la UE </t>
  </si>
  <si>
    <t>Sume primite de la UE/alti donatori in contul platilor efectuate si prefinantari aferente cadrului financiar 2014-2020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</si>
  <si>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</si>
  <si>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</si>
  <si>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</si>
  <si>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</si>
  <si>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</si>
  <si>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</si>
  <si>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- Total </t>
  </si>
  <si>
    <t xml:space="preserve">Transferuri intre unitati ale administratiei publice </t>
  </si>
  <si>
    <t xml:space="preserve">Alte transferuri </t>
  </si>
  <si>
    <t>Proiecte cu finantare din fonduri externe nerambursabile</t>
  </si>
  <si>
    <t>Asistenta sociala</t>
  </si>
  <si>
    <t>Proiecte cu finantare din fonduri externe nerambursabile aferente cadrului 
financiar 2014-2020</t>
  </si>
  <si>
    <t>Alte cheltuieli</t>
  </si>
  <si>
    <t>Cheltuieli aferente programelor cu finantare rambursabila</t>
  </si>
  <si>
    <t>Cheltuieli de capital</t>
  </si>
  <si>
    <t>Active nefinanciare</t>
  </si>
  <si>
    <t>Active financiare</t>
  </si>
  <si>
    <t>Imprumuturi</t>
  </si>
  <si>
    <t>Rambursari de credite</t>
  </si>
  <si>
    <t>Plati efectuate in anii precedenti si recuperate in anul curent</t>
  </si>
  <si>
    <t>EXCEDENT(+) / DEFICIT(-)</t>
  </si>
  <si>
    <t xml:space="preserve">  Contributii de asigurari</t>
  </si>
</sst>
</file>

<file path=xl/styles.xml><?xml version="1.0" encoding="utf-8"?>
<styleSheet xmlns="http://schemas.openxmlformats.org/spreadsheetml/2006/main">
  <numFmts count="7">
    <numFmt numFmtId="43" formatCode="_-* #,##0.00\ _l_e_i_-;\-* #,##0.00\ _l_e_i_-;_-* &quot;-&quot;??\ _l_e_i_-;_-@_-"/>
    <numFmt numFmtId="164" formatCode="#,##0.0"/>
    <numFmt numFmtId="165" formatCode="#,##0.000"/>
    <numFmt numFmtId="166" formatCode="#,##0.000000"/>
    <numFmt numFmtId="167" formatCode="#,##0.0000"/>
    <numFmt numFmtId="168" formatCode="#,##0.00000"/>
    <numFmt numFmtId="169" formatCode="#,##0.0000000"/>
  </numFmts>
  <fonts count="17">
    <font>
      <sz val="10"/>
      <name val="Arial"/>
      <family val="2"/>
    </font>
    <font>
      <sz val="10"/>
      <name val="Arial"/>
      <family val="2"/>
    </font>
    <font>
      <sz val="12"/>
      <name val="Arial"/>
      <family val="2"/>
      <charset val="238"/>
    </font>
    <font>
      <b/>
      <sz val="14"/>
      <name val="Arial"/>
      <family val="2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  <charset val="238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ill="0" applyBorder="0" applyAlignment="0" applyProtection="0"/>
    <xf numFmtId="0" fontId="1" fillId="0" borderId="0"/>
    <xf numFmtId="0" fontId="1" fillId="0" borderId="0"/>
  </cellStyleXfs>
  <cellXfs count="144">
    <xf numFmtId="0" fontId="0" fillId="0" borderId="0" xfId="0"/>
    <xf numFmtId="164" fontId="2" fillId="2" borderId="0" xfId="0" applyNumberFormat="1" applyFont="1" applyFill="1" applyAlignment="1" applyProtection="1">
      <alignment horizontal="center" vertical="center"/>
      <protection locked="0"/>
    </xf>
    <xf numFmtId="164" fontId="11" fillId="2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Border="1" applyAlignment="1" applyProtection="1">
      <alignment horizontal="left" vertical="center"/>
      <protection locked="0"/>
    </xf>
    <xf numFmtId="164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right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protection locked="0"/>
    </xf>
    <xf numFmtId="165" fontId="6" fillId="2" borderId="0" xfId="0" applyNumberFormat="1" applyFont="1" applyFill="1" applyAlignment="1" applyProtection="1">
      <alignment horizontal="center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Alignment="1" applyProtection="1">
      <alignment horizontal="center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9" fillId="2" borderId="0" xfId="0" applyNumberFormat="1" applyFont="1" applyFill="1" applyBorder="1" applyAlignment="1" applyProtection="1">
      <alignment horizontal="right"/>
      <protection locked="0"/>
    </xf>
    <xf numFmtId="164" fontId="9" fillId="2" borderId="0" xfId="0" applyNumberFormat="1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4" fontId="10" fillId="2" borderId="0" xfId="0" applyNumberFormat="1" applyFont="1" applyFill="1" applyBorder="1" applyAlignment="1" applyProtection="1">
      <alignment horizontal="center"/>
      <protection locked="0"/>
    </xf>
    <xf numFmtId="165" fontId="2" fillId="2" borderId="0" xfId="0" applyNumberFormat="1" applyFont="1" applyFill="1" applyAlignment="1" applyProtection="1">
      <alignment horizontal="center"/>
      <protection locked="0"/>
    </xf>
    <xf numFmtId="165" fontId="11" fillId="2" borderId="0" xfId="0" applyNumberFormat="1" applyFont="1" applyFill="1" applyAlignment="1" applyProtection="1">
      <protection locked="0"/>
    </xf>
    <xf numFmtId="4" fontId="5" fillId="2" borderId="0" xfId="0" quotePrefix="1" applyNumberFormat="1" applyFont="1" applyFill="1" applyBorder="1" applyAlignment="1" applyProtection="1">
      <alignment horizontal="center"/>
      <protection locked="0"/>
    </xf>
    <xf numFmtId="4" fontId="5" fillId="2" borderId="0" xfId="0" applyNumberFormat="1" applyFont="1" applyFill="1" applyBorder="1" applyAlignment="1" applyProtection="1">
      <alignment horizontal="center"/>
      <protection locked="0"/>
    </xf>
    <xf numFmtId="4" fontId="10" fillId="2" borderId="0" xfId="0" applyNumberFormat="1" applyFont="1" applyFill="1" applyBorder="1" applyAlignment="1" applyProtection="1">
      <alignment horizontal="right"/>
      <protection locked="0"/>
    </xf>
    <xf numFmtId="165" fontId="2" fillId="2" borderId="0" xfId="0" applyNumberFormat="1" applyFont="1" applyFill="1" applyAlignment="1" applyProtection="1">
      <alignment horizontal="right"/>
      <protection locked="0"/>
    </xf>
    <xf numFmtId="166" fontId="10" fillId="2" borderId="0" xfId="0" applyNumberFormat="1" applyFont="1" applyFill="1" applyBorder="1" applyAlignment="1" applyProtection="1">
      <alignment horizontal="center"/>
      <protection locked="0"/>
    </xf>
    <xf numFmtId="4" fontId="10" fillId="2" borderId="0" xfId="0" applyNumberFormat="1" applyFont="1" applyFill="1" applyAlignment="1" applyProtection="1">
      <alignment horizontal="right"/>
      <protection locked="0"/>
    </xf>
    <xf numFmtId="167" fontId="5" fillId="2" borderId="0" xfId="0" applyNumberFormat="1" applyFont="1" applyFill="1" applyBorder="1" applyAlignment="1" applyProtection="1">
      <alignment horizontal="center"/>
      <protection locked="0"/>
    </xf>
    <xf numFmtId="165" fontId="10" fillId="2" borderId="0" xfId="0" applyNumberFormat="1" applyFont="1" applyFill="1" applyBorder="1" applyAlignment="1" applyProtection="1">
      <alignment horizontal="center"/>
      <protection locked="0"/>
    </xf>
    <xf numFmtId="165" fontId="10" fillId="2" borderId="0" xfId="0" applyNumberFormat="1" applyFont="1" applyFill="1" applyBorder="1" applyAlignment="1" applyProtection="1">
      <protection locked="0"/>
    </xf>
    <xf numFmtId="165" fontId="2" fillId="2" borderId="0" xfId="0" applyNumberFormat="1" applyFont="1" applyFill="1" applyBorder="1" applyAlignment="1" applyProtection="1">
      <alignment horizontal="center"/>
      <protection locked="0"/>
    </xf>
    <xf numFmtId="4" fontId="11" fillId="2" borderId="0" xfId="0" applyNumberFormat="1" applyFont="1" applyFill="1"/>
    <xf numFmtId="165" fontId="11" fillId="2" borderId="0" xfId="0" applyNumberFormat="1" applyFont="1" applyFill="1" applyAlignment="1" applyProtection="1">
      <alignment horizontal="center"/>
      <protection locked="0"/>
    </xf>
    <xf numFmtId="165" fontId="10" fillId="2" borderId="0" xfId="0" applyNumberFormat="1" applyFont="1" applyFill="1" applyAlignment="1" applyProtection="1">
      <alignment horizontal="center"/>
      <protection locked="0"/>
    </xf>
    <xf numFmtId="165" fontId="12" fillId="2" borderId="0" xfId="0" applyNumberFormat="1" applyFont="1" applyFill="1" applyBorder="1" applyAlignment="1" applyProtection="1">
      <protection locked="0"/>
    </xf>
    <xf numFmtId="164" fontId="9" fillId="2" borderId="0" xfId="0" applyNumberFormat="1" applyFont="1" applyFill="1" applyBorder="1" applyAlignment="1" applyProtection="1">
      <protection locked="0"/>
    </xf>
    <xf numFmtId="164" fontId="6" fillId="2" borderId="0" xfId="3" applyNumberFormat="1" applyFont="1" applyFill="1" applyAlignment="1"/>
    <xf numFmtId="164" fontId="7" fillId="2" borderId="0" xfId="0" applyNumberFormat="1" applyFont="1" applyFill="1" applyBorder="1" applyAlignment="1" applyProtection="1">
      <protection locked="0"/>
    </xf>
    <xf numFmtId="164" fontId="13" fillId="2" borderId="0" xfId="0" applyNumberFormat="1" applyFont="1" applyFill="1" applyAlignment="1" applyProtection="1">
      <alignment horizontal="center"/>
      <protection locked="0"/>
    </xf>
    <xf numFmtId="167" fontId="4" fillId="2" borderId="0" xfId="0" applyNumberFormat="1" applyFont="1" applyFill="1" applyBorder="1" applyAlignment="1" applyProtection="1">
      <protection locked="0"/>
    </xf>
    <xf numFmtId="168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protection locked="0"/>
    </xf>
    <xf numFmtId="165" fontId="7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protection locked="0"/>
    </xf>
    <xf numFmtId="165" fontId="6" fillId="2" borderId="0" xfId="0" quotePrefix="1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right"/>
      <protection locked="0"/>
    </xf>
    <xf numFmtId="164" fontId="2" fillId="2" borderId="1" xfId="0" applyNumberFormat="1" applyFont="1" applyFill="1" applyBorder="1" applyAlignment="1" applyProtection="1">
      <alignment horizontal="center" vertical="top" readingOrder="1"/>
    </xf>
    <xf numFmtId="164" fontId="4" fillId="2" borderId="1" xfId="0" applyNumberFormat="1" applyFont="1" applyFill="1" applyBorder="1" applyAlignment="1" applyProtection="1">
      <alignment horizontal="center" vertical="top" readingOrder="1"/>
    </xf>
    <xf numFmtId="164" fontId="6" fillId="2" borderId="1" xfId="0" applyNumberFormat="1" applyFont="1" applyFill="1" applyBorder="1" applyAlignment="1" applyProtection="1">
      <alignment horizontal="center" readingOrder="1"/>
      <protection locked="0"/>
    </xf>
    <xf numFmtId="164" fontId="6" fillId="2" borderId="1" xfId="0" applyNumberFormat="1" applyFont="1" applyFill="1" applyBorder="1" applyAlignment="1" applyProtection="1">
      <alignment horizontal="center" vertical="top" readingOrder="1"/>
    </xf>
    <xf numFmtId="165" fontId="2" fillId="2" borderId="0" xfId="0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Border="1" applyAlignment="1">
      <alignment horizontal="center" vertical="top" readingOrder="1"/>
    </xf>
    <xf numFmtId="0" fontId="4" fillId="2" borderId="0" xfId="0" applyFont="1" applyFill="1" applyBorder="1" applyAlignment="1">
      <alignment horizontal="center" vertical="top" readingOrder="1"/>
    </xf>
    <xf numFmtId="164" fontId="6" fillId="2" borderId="0" xfId="0" applyNumberFormat="1" applyFont="1" applyFill="1" applyBorder="1" applyAlignment="1" applyProtection="1">
      <alignment horizontal="center" readingOrder="1"/>
      <protection locked="0"/>
    </xf>
    <xf numFmtId="164" fontId="6" fillId="2" borderId="0" xfId="0" applyNumberFormat="1" applyFont="1" applyFill="1" applyBorder="1" applyAlignment="1" applyProtection="1">
      <alignment horizontal="center" vertical="top" readingOrder="1"/>
    </xf>
    <xf numFmtId="164" fontId="2" fillId="2" borderId="0" xfId="0" applyNumberFormat="1" applyFont="1" applyFill="1" applyBorder="1" applyAlignment="1" applyProtection="1">
      <alignment horizontal="center" vertical="top" readingOrder="1"/>
    </xf>
    <xf numFmtId="4" fontId="2" fillId="2" borderId="0" xfId="0" applyNumberFormat="1" applyFont="1" applyFill="1" applyBorder="1" applyAlignment="1" applyProtection="1">
      <protection locked="0"/>
    </xf>
    <xf numFmtId="166" fontId="2" fillId="2" borderId="0" xfId="0" applyNumberFormat="1" applyFont="1" applyFill="1" applyBorder="1" applyAlignment="1">
      <alignment horizontal="center" vertical="top" readingOrder="1"/>
    </xf>
    <xf numFmtId="164" fontId="14" fillId="2" borderId="0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 vertical="top" wrapText="1"/>
    </xf>
    <xf numFmtId="164" fontId="6" fillId="2" borderId="0" xfId="0" applyNumberFormat="1" applyFont="1" applyFill="1" applyBorder="1" applyAlignment="1" applyProtection="1">
      <alignment vertical="center"/>
      <protection locked="0"/>
    </xf>
    <xf numFmtId="164" fontId="6" fillId="2" borderId="0" xfId="0" applyNumberFormat="1" applyFont="1" applyFill="1" applyBorder="1" applyAlignment="1">
      <alignment vertical="center"/>
    </xf>
    <xf numFmtId="164" fontId="6" fillId="2" borderId="0" xfId="0" applyNumberFormat="1" applyFont="1" applyFill="1" applyAlignment="1" applyProtection="1">
      <alignment horizontal="center" vertical="center"/>
      <protection locked="0"/>
    </xf>
    <xf numFmtId="164" fontId="6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164" fontId="14" fillId="2" borderId="0" xfId="0" applyNumberFormat="1" applyFont="1" applyFill="1" applyBorder="1" applyAlignment="1" applyProtection="1">
      <alignment horizontal="center" vertical="center"/>
    </xf>
    <xf numFmtId="164" fontId="14" fillId="2" borderId="0" xfId="0" applyNumberFormat="1" applyFont="1" applyFill="1" applyBorder="1" applyAlignment="1" applyProtection="1">
      <alignment horizontal="center" vertical="center"/>
      <protection locked="0"/>
    </xf>
    <xf numFmtId="164" fontId="14" fillId="2" borderId="0" xfId="0" applyNumberFormat="1" applyFont="1" applyFill="1" applyBorder="1" applyAlignment="1">
      <alignment vertical="center"/>
    </xf>
    <xf numFmtId="164" fontId="14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center" vertical="center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left" vertical="center" indent="2"/>
      <protection locked="0"/>
    </xf>
    <xf numFmtId="164" fontId="6" fillId="2" borderId="0" xfId="0" applyNumberFormat="1" applyFont="1" applyFill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 vertical="center"/>
    </xf>
    <xf numFmtId="164" fontId="5" fillId="2" borderId="0" xfId="0" applyNumberFormat="1" applyFont="1" applyFill="1" applyAlignment="1" applyProtection="1">
      <alignment horizontal="center" vertical="center"/>
    </xf>
    <xf numFmtId="164" fontId="6" fillId="2" borderId="0" xfId="0" applyNumberFormat="1" applyFont="1" applyFill="1" applyBorder="1" applyAlignment="1" applyProtection="1">
      <alignment vertical="center"/>
    </xf>
    <xf numFmtId="164" fontId="6" fillId="2" borderId="0" xfId="0" applyNumberFormat="1" applyFont="1" applyFill="1" applyAlignment="1" applyProtection="1">
      <alignment horizontal="left" wrapText="1" indent="3"/>
      <protection locked="0"/>
    </xf>
    <xf numFmtId="164" fontId="2" fillId="2" borderId="0" xfId="0" applyNumberFormat="1" applyFont="1" applyFill="1" applyAlignment="1" applyProtection="1">
      <alignment horizontal="left" indent="4"/>
      <protection locked="0"/>
    </xf>
    <xf numFmtId="164" fontId="2" fillId="2" borderId="0" xfId="0" applyNumberFormat="1" applyFont="1" applyFill="1" applyAlignment="1" applyProtection="1">
      <alignment horizontal="left" wrapText="1" indent="4"/>
      <protection locked="0"/>
    </xf>
    <xf numFmtId="164" fontId="6" fillId="2" borderId="0" xfId="0" applyNumberFormat="1" applyFont="1" applyFill="1" applyAlignment="1" applyProtection="1">
      <alignment horizontal="left" vertical="center" wrapText="1" indent="3"/>
    </xf>
    <xf numFmtId="164" fontId="16" fillId="2" borderId="0" xfId="0" applyNumberFormat="1" applyFont="1" applyFill="1" applyAlignment="1" applyProtection="1">
      <alignment horizontal="center" vertical="center"/>
      <protection locked="0"/>
    </xf>
    <xf numFmtId="164" fontId="2" fillId="2" borderId="0" xfId="0" applyNumberFormat="1" applyFont="1" applyFill="1" applyAlignment="1" applyProtection="1">
      <alignment horizontal="left" vertical="center" wrapText="1" indent="4"/>
    </xf>
    <xf numFmtId="164" fontId="2" fillId="2" borderId="0" xfId="0" applyNumberFormat="1" applyFont="1" applyFill="1" applyBorder="1" applyAlignment="1" applyProtection="1">
      <alignment horizontal="left"/>
      <protection locked="0"/>
    </xf>
    <xf numFmtId="166" fontId="2" fillId="2" borderId="0" xfId="0" applyNumberFormat="1" applyFont="1" applyFill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left" vertical="center" indent="3"/>
    </xf>
    <xf numFmtId="164" fontId="6" fillId="2" borderId="0" xfId="0" applyNumberFormat="1" applyFont="1" applyFill="1" applyAlignment="1">
      <alignment horizontal="left" vertical="center" indent="1"/>
    </xf>
    <xf numFmtId="164" fontId="6" fillId="2" borderId="0" xfId="0" quotePrefix="1" applyNumberFormat="1" applyFont="1" applyFill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left" vertical="center" indent="1"/>
    </xf>
    <xf numFmtId="169" fontId="2" fillId="2" borderId="0" xfId="0" applyNumberFormat="1" applyFont="1" applyFill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left" vertical="center"/>
    </xf>
    <xf numFmtId="164" fontId="6" fillId="2" borderId="0" xfId="0" applyNumberFormat="1" applyFont="1" applyFill="1" applyAlignment="1" applyProtection="1">
      <alignment vertical="center"/>
    </xf>
    <xf numFmtId="167" fontId="2" fillId="2" borderId="0" xfId="0" applyNumberFormat="1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>
      <alignment vertical="center" wrapText="1"/>
    </xf>
    <xf numFmtId="164" fontId="6" fillId="2" borderId="0" xfId="0" applyNumberFormat="1" applyFont="1" applyFill="1" applyBorder="1" applyAlignment="1" applyProtection="1">
      <alignment wrapText="1"/>
      <protection locked="0"/>
    </xf>
    <xf numFmtId="164" fontId="6" fillId="2" borderId="0" xfId="0" applyNumberFormat="1" applyFont="1" applyFill="1" applyAlignment="1" applyProtection="1">
      <alignment horizontal="left" indent="1"/>
    </xf>
    <xf numFmtId="164" fontId="6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left" indent="2"/>
    </xf>
    <xf numFmtId="164" fontId="2" fillId="2" borderId="0" xfId="0" quotePrefix="1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Alignment="1" applyProtection="1">
      <alignment horizontal="left" indent="2"/>
    </xf>
    <xf numFmtId="164" fontId="2" fillId="2" borderId="0" xfId="0" applyNumberFormat="1" applyFont="1" applyFill="1" applyAlignment="1" applyProtection="1">
      <alignment horizontal="left" wrapText="1" indent="4"/>
    </xf>
    <xf numFmtId="164" fontId="4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 applyProtection="1">
      <alignment horizontal="left" indent="4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left" vertical="center" wrapText="1" indent="2"/>
    </xf>
    <xf numFmtId="164" fontId="2" fillId="2" borderId="0" xfId="0" applyNumberFormat="1" applyFont="1" applyFill="1" applyAlignment="1">
      <alignment horizontal="left" indent="4"/>
    </xf>
    <xf numFmtId="4" fontId="2" fillId="2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left" wrapText="1" indent="1"/>
    </xf>
    <xf numFmtId="164" fontId="6" fillId="2" borderId="2" xfId="0" applyNumberFormat="1" applyFont="1" applyFill="1" applyBorder="1" applyAlignment="1" applyProtection="1">
      <alignment horizontal="left" vertical="center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vertical="center"/>
      <protection locked="0"/>
    </xf>
    <xf numFmtId="4" fontId="6" fillId="2" borderId="2" xfId="1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right"/>
      <protection locked="0"/>
    </xf>
    <xf numFmtId="164" fontId="15" fillId="2" borderId="2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top" readingOrder="1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readingOrder="1"/>
    </xf>
    <xf numFmtId="164" fontId="6" fillId="2" borderId="2" xfId="0" applyNumberFormat="1" applyFont="1" applyFill="1" applyBorder="1" applyAlignment="1" applyProtection="1">
      <alignment horizontal="center" readingOrder="1"/>
      <protection locked="0"/>
    </xf>
    <xf numFmtId="164" fontId="2" fillId="2" borderId="2" xfId="0" applyNumberFormat="1" applyFont="1" applyFill="1" applyBorder="1" applyAlignment="1" applyProtection="1">
      <alignment horizontal="center" vertical="top" readingOrder="1"/>
    </xf>
    <xf numFmtId="165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2" xfId="0" applyNumberFormat="1" applyFont="1" applyFill="1" applyBorder="1" applyAlignment="1" applyProtection="1">
      <alignment wrapText="1"/>
      <protection locked="0"/>
    </xf>
    <xf numFmtId="164" fontId="11" fillId="2" borderId="2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</xf>
    <xf numFmtId="0" fontId="1" fillId="2" borderId="0" xfId="0" applyFont="1" applyFill="1"/>
    <xf numFmtId="0" fontId="6" fillId="2" borderId="0" xfId="2" applyFont="1" applyFill="1" applyBorder="1" applyAlignment="1">
      <alignment horizontal="center"/>
    </xf>
    <xf numFmtId="49" fontId="5" fillId="2" borderId="0" xfId="2" applyNumberFormat="1" applyFont="1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Alignment="1">
      <alignment horizontal="center" vertical="top" wrapText="1"/>
    </xf>
    <xf numFmtId="164" fontId="6" fillId="2" borderId="0" xfId="0" applyNumberFormat="1" applyFont="1" applyFill="1" applyBorder="1" applyAlignment="1">
      <alignment horizontal="center" vertical="top" wrapText="1"/>
    </xf>
    <xf numFmtId="164" fontId="6" fillId="2" borderId="0" xfId="0" applyNumberFormat="1" applyFont="1" applyFill="1" applyBorder="1" applyAlignment="1" applyProtection="1">
      <alignment vertical="center"/>
      <protection locked="0"/>
    </xf>
    <xf numFmtId="165" fontId="6" fillId="2" borderId="0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 2" xfId="2"/>
    <cellStyle name="Normal_realizari.bugete.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calcChain" Target="calcChain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>
        <row r="21">
          <cell r="C21" t="str">
            <v>C:\ROM\Rom.DMX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/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/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/>
          </cell>
          <cell r="H10">
            <v>92662.399999999994</v>
          </cell>
          <cell r="I10">
            <v>146497.29999999999</v>
          </cell>
          <cell r="J10" t="str">
            <v/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/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/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/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/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/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/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/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/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/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/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/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/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/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/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/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/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/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/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/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/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/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/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/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/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/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/>
          </cell>
          <cell r="B89" t="str">
            <v>February</v>
          </cell>
        </row>
        <row r="90">
          <cell r="A90" t="str">
            <v/>
          </cell>
          <cell r="B90" t="str">
            <v>March</v>
          </cell>
        </row>
        <row r="91">
          <cell r="A91" t="str">
            <v/>
          </cell>
          <cell r="B91" t="str">
            <v>April</v>
          </cell>
        </row>
        <row r="92">
          <cell r="A92" t="str">
            <v/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/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/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/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/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/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/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/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/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/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/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/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/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/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/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/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/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/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/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/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/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/>
          </cell>
          <cell r="C6" t="str">
            <v/>
          </cell>
          <cell r="D6" t="str">
            <v/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/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/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/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/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/>
          </cell>
        </row>
        <row r="5">
          <cell r="A5" t="str">
            <v/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/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/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/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/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/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/>
          </cell>
          <cell r="H7" t="str">
            <v/>
          </cell>
          <cell r="K7" t="str">
            <v/>
          </cell>
          <cell r="L7" t="str">
            <v/>
          </cell>
        </row>
        <row r="8"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G9" t="str">
            <v/>
          </cell>
          <cell r="H9" t="str">
            <v/>
          </cell>
          <cell r="I9" t="str">
            <v/>
          </cell>
          <cell r="J9" t="str">
            <v/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/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/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/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/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ANNUAL</v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</row>
        <row r="36"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/>
          </cell>
          <cell r="H48">
            <v>495.04333333333335</v>
          </cell>
          <cell r="I48" t="str">
            <v/>
          </cell>
          <cell r="J48" t="str">
            <v/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Dec1995</v>
          </cell>
          <cell r="N27" t="str">
            <v>Jan1996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Dec1996</v>
          </cell>
          <cell r="Z27" t="str">
            <v>Jan1997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Dec1997</v>
          </cell>
          <cell r="AL27" t="str">
            <v>Jan1998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Dec1998</v>
          </cell>
          <cell r="AX27" t="str">
            <v>Jan1999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Dec1999</v>
          </cell>
          <cell r="BJ27" t="str">
            <v>Jan2000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>
        <row r="1">
          <cell r="A1" t="str">
            <v>All</v>
          </cell>
        </row>
        <row r="2">
          <cell r="A2" t="str">
            <v>From</v>
          </cell>
        </row>
        <row r="3">
          <cell r="A3" t="str">
            <v>Last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a45"/>
    </sheetNames>
    <sheetDataSet>
      <sheetData sheetId="0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/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/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до викупа"/>
    </sheetNames>
    <sheetDataSet>
      <sheetData sheetId="0" refreshError="1">
        <row r="664">
          <cell r="E664">
            <v>1892806.4999999984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R69"/>
  <sheetViews>
    <sheetView showZeros="0" tabSelected="1" zoomScale="81" zoomScaleNormal="81" zoomScaleSheetLayoutView="75" workbookViewId="0">
      <pane xSplit="2" ySplit="16" topLeftCell="C29" activePane="bottomRight" state="frozen"/>
      <selection activeCell="P95" sqref="P95"/>
      <selection pane="topRight" activeCell="P95" sqref="P95"/>
      <selection pane="bottomLeft" activeCell="P95" sqref="P95"/>
      <selection pane="bottomRight" activeCell="E36" sqref="E36"/>
    </sheetView>
  </sheetViews>
  <sheetFormatPr defaultColWidth="8.85546875" defaultRowHeight="20.100000000000001" customHeight="1" outlineLevelRow="1"/>
  <cols>
    <col min="1" max="1" width="3.85546875" style="7" customWidth="1"/>
    <col min="2" max="2" width="52.140625" style="11" customWidth="1"/>
    <col min="3" max="3" width="21.140625" style="11" customWidth="1"/>
    <col min="4" max="4" width="15.7109375" style="11" customWidth="1"/>
    <col min="5" max="5" width="17" style="125" customWidth="1"/>
    <col min="6" max="6" width="13.85546875" style="125" customWidth="1"/>
    <col min="7" max="7" width="16.85546875" style="125" customWidth="1"/>
    <col min="8" max="8" width="16.28515625" style="125" customWidth="1"/>
    <col min="9" max="9" width="15.85546875" style="11" customWidth="1"/>
    <col min="10" max="10" width="13.28515625" style="11" customWidth="1"/>
    <col min="11" max="11" width="14.140625" style="11" customWidth="1"/>
    <col min="12" max="12" width="13.7109375" style="11" customWidth="1"/>
    <col min="13" max="13" width="14" style="12" customWidth="1"/>
    <col min="14" max="14" width="11.7109375" style="11" customWidth="1"/>
    <col min="15" max="15" width="12.7109375" style="12" customWidth="1"/>
    <col min="16" max="16" width="11.5703125" style="11" customWidth="1"/>
    <col min="17" max="17" width="15.7109375" style="13" customWidth="1"/>
    <col min="18" max="18" width="9.5703125" style="14" customWidth="1"/>
    <col min="19" max="16384" width="8.85546875" style="7"/>
  </cols>
  <sheetData>
    <row r="1" spans="2:18" ht="23.25" customHeight="1">
      <c r="B1" s="6"/>
      <c r="C1" s="7"/>
      <c r="D1" s="7"/>
      <c r="E1" s="8"/>
      <c r="F1" s="8"/>
      <c r="G1" s="8"/>
      <c r="H1" s="9"/>
      <c r="I1" s="10"/>
    </row>
    <row r="2" spans="2:18" ht="15" customHeight="1">
      <c r="B2" s="15"/>
      <c r="C2" s="16"/>
      <c r="D2" s="17"/>
      <c r="E2" s="18"/>
      <c r="F2" s="18"/>
      <c r="G2" s="18"/>
      <c r="H2" s="18"/>
      <c r="I2" s="16"/>
      <c r="J2" s="19"/>
      <c r="K2" s="17"/>
      <c r="L2" s="7"/>
      <c r="M2" s="20"/>
      <c r="N2" s="137"/>
      <c r="O2" s="137"/>
      <c r="P2" s="137"/>
      <c r="Q2" s="137"/>
      <c r="R2" s="137"/>
    </row>
    <row r="3" spans="2:18" ht="22.5" customHeight="1" outlineLevel="1">
      <c r="B3" s="138" t="s">
        <v>0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</row>
    <row r="4" spans="2:18" ht="15.75" outlineLevel="1">
      <c r="B4" s="139" t="s">
        <v>1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</row>
    <row r="5" spans="2:18" ht="15.75" outlineLevel="1"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</row>
    <row r="6" spans="2:18" ht="15.75" outlineLevel="1">
      <c r="B6" s="21"/>
      <c r="C6" s="22"/>
      <c r="D6" s="22"/>
      <c r="E6" s="22"/>
      <c r="F6" s="21"/>
      <c r="G6" s="21"/>
      <c r="H6" s="21"/>
      <c r="I6" s="23"/>
      <c r="J6" s="24"/>
      <c r="K6" s="24"/>
      <c r="L6" s="21"/>
      <c r="M6" s="1"/>
      <c r="N6" s="21"/>
      <c r="O6" s="21"/>
      <c r="P6" s="21"/>
      <c r="Q6" s="21"/>
      <c r="R6" s="21"/>
    </row>
    <row r="7" spans="2:18" ht="15.75" outlineLevel="1">
      <c r="B7" s="25" t="s">
        <v>2</v>
      </c>
      <c r="C7" s="22"/>
      <c r="D7" s="22"/>
      <c r="E7" s="22"/>
      <c r="F7" s="22"/>
      <c r="G7" s="22"/>
      <c r="H7" s="26"/>
      <c r="I7" s="26"/>
      <c r="J7" s="23"/>
      <c r="K7" s="23"/>
      <c r="L7" s="26"/>
      <c r="M7" s="26"/>
      <c r="O7" s="26"/>
      <c r="P7" s="26"/>
      <c r="Q7" s="21"/>
      <c r="R7" s="26"/>
    </row>
    <row r="8" spans="2:18" ht="15.75" outlineLevel="1">
      <c r="B8" s="27"/>
      <c r="C8" s="22"/>
      <c r="D8" s="22"/>
      <c r="E8" s="22"/>
      <c r="F8" s="26"/>
      <c r="G8" s="22"/>
      <c r="H8" s="26"/>
      <c r="I8" s="23"/>
      <c r="J8" s="28"/>
      <c r="K8" s="29"/>
      <c r="L8" s="26"/>
      <c r="M8" s="26"/>
      <c r="N8" s="26"/>
      <c r="O8" s="26"/>
      <c r="P8" s="26"/>
      <c r="Q8" s="21"/>
      <c r="R8" s="26"/>
    </row>
    <row r="9" spans="2:18" ht="15.75" outlineLevel="1">
      <c r="B9" s="30"/>
      <c r="C9" s="22"/>
      <c r="D9" s="22"/>
      <c r="E9" s="22"/>
      <c r="F9" s="31"/>
      <c r="G9" s="22"/>
      <c r="H9" s="26"/>
      <c r="I9" s="32"/>
      <c r="J9" s="33"/>
      <c r="K9" s="22"/>
      <c r="L9" s="31"/>
      <c r="M9" s="26"/>
      <c r="N9" s="26"/>
      <c r="O9" s="26"/>
      <c r="P9" s="26"/>
      <c r="Q9" s="26"/>
      <c r="R9" s="26"/>
    </row>
    <row r="10" spans="2:18" ht="24" customHeight="1" outlineLevel="1">
      <c r="B10" s="35"/>
      <c r="C10" s="36"/>
      <c r="D10" s="36"/>
      <c r="E10" s="36"/>
      <c r="F10" s="36"/>
      <c r="G10" s="36"/>
      <c r="H10" s="36"/>
      <c r="I10" s="36"/>
      <c r="J10" s="24"/>
      <c r="K10" s="36"/>
      <c r="L10" s="24"/>
      <c r="M10" s="36"/>
    </row>
    <row r="11" spans="2:18" ht="15.75" customHeight="1" outlineLevel="1">
      <c r="B11" s="37"/>
      <c r="C11" s="36"/>
      <c r="D11" s="36"/>
      <c r="E11" s="36"/>
      <c r="F11" s="36"/>
      <c r="G11" s="36"/>
      <c r="H11" s="36"/>
      <c r="I11" s="36"/>
      <c r="J11" s="38"/>
      <c r="K11" s="36"/>
      <c r="L11" s="38"/>
      <c r="M11" s="38"/>
      <c r="N11" s="39"/>
      <c r="O11" s="39"/>
      <c r="P11" s="12" t="s">
        <v>3</v>
      </c>
      <c r="Q11" s="40">
        <v>1031000</v>
      </c>
      <c r="R11" s="41"/>
    </row>
    <row r="12" spans="2:18" ht="18" outlineLevel="1">
      <c r="B12" s="42"/>
      <c r="C12" s="36"/>
      <c r="D12" s="36"/>
      <c r="E12" s="43"/>
      <c r="F12" s="36"/>
      <c r="G12" s="44"/>
      <c r="H12" s="45"/>
      <c r="I12" s="46"/>
      <c r="J12" s="7"/>
      <c r="K12" s="34"/>
      <c r="L12" s="34"/>
      <c r="M12" s="19"/>
      <c r="N12" s="47"/>
      <c r="O12" s="48"/>
      <c r="P12" s="47"/>
      <c r="Q12" s="49"/>
      <c r="R12" s="50" t="s">
        <v>4</v>
      </c>
    </row>
    <row r="13" spans="2:18" ht="15.75">
      <c r="B13" s="52"/>
      <c r="C13" s="53" t="s">
        <v>5</v>
      </c>
      <c r="D13" s="53" t="s">
        <v>5</v>
      </c>
      <c r="E13" s="54" t="s">
        <v>5</v>
      </c>
      <c r="F13" s="54" t="s">
        <v>5</v>
      </c>
      <c r="G13" s="54" t="s">
        <v>6</v>
      </c>
      <c r="H13" s="54" t="s">
        <v>7</v>
      </c>
      <c r="I13" s="53" t="s">
        <v>5</v>
      </c>
      <c r="J13" s="53" t="s">
        <v>8</v>
      </c>
      <c r="K13" s="53" t="s">
        <v>9</v>
      </c>
      <c r="L13" s="53" t="s">
        <v>9</v>
      </c>
      <c r="M13" s="55" t="s">
        <v>10</v>
      </c>
      <c r="N13" s="53" t="s">
        <v>11</v>
      </c>
      <c r="O13" s="56" t="s">
        <v>10</v>
      </c>
      <c r="P13" s="53" t="s">
        <v>12</v>
      </c>
      <c r="Q13" s="140" t="s">
        <v>13</v>
      </c>
      <c r="R13" s="140"/>
    </row>
    <row r="14" spans="2:18" ht="19.899999999999999" customHeight="1">
      <c r="B14" s="57"/>
      <c r="C14" s="58" t="s">
        <v>14</v>
      </c>
      <c r="D14" s="58" t="s">
        <v>15</v>
      </c>
      <c r="E14" s="59" t="s">
        <v>16</v>
      </c>
      <c r="F14" s="59" t="s">
        <v>17</v>
      </c>
      <c r="G14" s="59" t="s">
        <v>18</v>
      </c>
      <c r="H14" s="59" t="s">
        <v>19</v>
      </c>
      <c r="I14" s="58" t="s">
        <v>20</v>
      </c>
      <c r="J14" s="58" t="s">
        <v>19</v>
      </c>
      <c r="K14" s="58" t="s">
        <v>21</v>
      </c>
      <c r="L14" s="58" t="s">
        <v>22</v>
      </c>
      <c r="M14" s="60"/>
      <c r="N14" s="58" t="s">
        <v>23</v>
      </c>
      <c r="O14" s="61" t="s">
        <v>24</v>
      </c>
      <c r="P14" s="62" t="s">
        <v>25</v>
      </c>
      <c r="Q14" s="141"/>
      <c r="R14" s="141"/>
    </row>
    <row r="15" spans="2:18" ht="15.75" customHeight="1">
      <c r="B15" s="34"/>
      <c r="C15" s="58" t="s">
        <v>26</v>
      </c>
      <c r="D15" s="58" t="s">
        <v>27</v>
      </c>
      <c r="E15" s="59" t="s">
        <v>28</v>
      </c>
      <c r="F15" s="59" t="s">
        <v>29</v>
      </c>
      <c r="G15" s="59" t="s">
        <v>30</v>
      </c>
      <c r="H15" s="59" t="s">
        <v>31</v>
      </c>
      <c r="I15" s="58" t="s">
        <v>32</v>
      </c>
      <c r="J15" s="58" t="s">
        <v>33</v>
      </c>
      <c r="K15" s="58" t="s">
        <v>34</v>
      </c>
      <c r="L15" s="58" t="s">
        <v>35</v>
      </c>
      <c r="M15" s="60"/>
      <c r="N15" s="58" t="s">
        <v>36</v>
      </c>
      <c r="O15" s="61" t="s">
        <v>37</v>
      </c>
      <c r="P15" s="62" t="s">
        <v>38</v>
      </c>
      <c r="Q15" s="141"/>
      <c r="R15" s="141"/>
    </row>
    <row r="16" spans="2:18" ht="15.75">
      <c r="B16" s="63"/>
      <c r="C16" s="64"/>
      <c r="D16" s="58" t="s">
        <v>39</v>
      </c>
      <c r="E16" s="59" t="s">
        <v>40</v>
      </c>
      <c r="F16" s="59" t="s">
        <v>41</v>
      </c>
      <c r="G16" s="59" t="s">
        <v>42</v>
      </c>
      <c r="H16" s="59"/>
      <c r="I16" s="58" t="s">
        <v>43</v>
      </c>
      <c r="J16" s="58" t="s">
        <v>44</v>
      </c>
      <c r="K16" s="58"/>
      <c r="L16" s="58" t="s">
        <v>45</v>
      </c>
      <c r="M16" s="60"/>
      <c r="N16" s="58" t="s">
        <v>46</v>
      </c>
      <c r="O16" s="60" t="s">
        <v>47</v>
      </c>
      <c r="P16" s="62" t="s">
        <v>48</v>
      </c>
      <c r="Q16" s="141"/>
      <c r="R16" s="141"/>
    </row>
    <row r="17" spans="2:18" ht="16.149999999999999" customHeight="1">
      <c r="B17" s="47"/>
      <c r="C17" s="7"/>
      <c r="D17" s="58" t="s">
        <v>49</v>
      </c>
      <c r="E17" s="59"/>
      <c r="F17" s="59"/>
      <c r="G17" s="59" t="s">
        <v>50</v>
      </c>
      <c r="H17" s="59"/>
      <c r="I17" s="58" t="s">
        <v>51</v>
      </c>
      <c r="J17" s="58"/>
      <c r="K17" s="58"/>
      <c r="L17" s="58" t="s">
        <v>52</v>
      </c>
      <c r="M17" s="60"/>
      <c r="N17" s="58"/>
      <c r="O17" s="60"/>
      <c r="P17" s="62"/>
      <c r="Q17" s="142" t="s">
        <v>53</v>
      </c>
      <c r="R17" s="143" t="s">
        <v>54</v>
      </c>
    </row>
    <row r="18" spans="2:18" ht="51.6" customHeight="1">
      <c r="B18" s="65"/>
      <c r="C18" s="7"/>
      <c r="D18" s="66"/>
      <c r="E18" s="66"/>
      <c r="F18" s="66"/>
      <c r="G18" s="59" t="s">
        <v>55</v>
      </c>
      <c r="H18" s="59"/>
      <c r="I18" s="67" t="s">
        <v>56</v>
      </c>
      <c r="J18" s="58"/>
      <c r="K18" s="58"/>
      <c r="L18" s="67" t="s">
        <v>57</v>
      </c>
      <c r="M18" s="60"/>
      <c r="N18" s="58"/>
      <c r="O18" s="60"/>
      <c r="P18" s="62"/>
      <c r="Q18" s="142"/>
      <c r="R18" s="143"/>
    </row>
    <row r="19" spans="2:18" ht="18.600000000000001" customHeight="1" thickBot="1">
      <c r="B19" s="126"/>
      <c r="C19" s="73"/>
      <c r="D19" s="127"/>
      <c r="E19" s="127"/>
      <c r="F19" s="127"/>
      <c r="G19" s="128"/>
      <c r="H19" s="128"/>
      <c r="I19" s="129"/>
      <c r="J19" s="130"/>
      <c r="K19" s="130"/>
      <c r="L19" s="129"/>
      <c r="M19" s="131"/>
      <c r="N19" s="130"/>
      <c r="O19" s="131"/>
      <c r="P19" s="132"/>
      <c r="Q19" s="123"/>
      <c r="R19" s="133"/>
    </row>
    <row r="20" spans="2:18" s="78" customFormat="1" ht="30.75" customHeight="1" thickTop="1">
      <c r="B20" s="4" t="s">
        <v>58</v>
      </c>
      <c r="C20" s="5">
        <f>C21+C37+C38+C39+C40+C41+C42++C43+C44</f>
        <v>70895.450238999998</v>
      </c>
      <c r="D20" s="5">
        <f t="shared" ref="D20:L20" si="0">D21+D37+D38+D39+D40+D41+D42++D43+D44</f>
        <v>37237.060296999996</v>
      </c>
      <c r="E20" s="5">
        <f>E21+E37+E38+E39+E40+E41+E42++E43+E44</f>
        <v>33380.476087999996</v>
      </c>
      <c r="F20" s="5">
        <f t="shared" si="0"/>
        <v>1431.034801</v>
      </c>
      <c r="G20" s="5">
        <f>G21+G37+G38+G39+G40+G41+G42++G43+G44</f>
        <v>17835.078213000001</v>
      </c>
      <c r="H20" s="5">
        <f t="shared" si="0"/>
        <v>0</v>
      </c>
      <c r="I20" s="5">
        <f t="shared" si="0"/>
        <v>14465.523000000001</v>
      </c>
      <c r="J20" s="5">
        <f>J21+J37+J38+J39+J40+J41+J42++J43+J44</f>
        <v>56.324362999999998</v>
      </c>
      <c r="K20" s="5">
        <f t="shared" si="0"/>
        <v>92.376230699999994</v>
      </c>
      <c r="L20" s="74">
        <f t="shared" si="0"/>
        <v>1708.9229</v>
      </c>
      <c r="M20" s="75">
        <f>SUM(C20:L20)</f>
        <v>177102.2461317</v>
      </c>
      <c r="N20" s="76">
        <f>N21+N37+N38+N41+N39</f>
        <v>-24625.057328229996</v>
      </c>
      <c r="O20" s="75">
        <f t="shared" ref="O20:O42" si="1">M20+N20</f>
        <v>152477.18880347</v>
      </c>
      <c r="P20" s="76">
        <f>P21+P37+P38+P41+P43</f>
        <v>-3854.9110000000001</v>
      </c>
      <c r="Q20" s="77">
        <f>O20+P20</f>
        <v>148622.27780347</v>
      </c>
      <c r="R20" s="75">
        <f>Q20/$Q$11*100</f>
        <v>14.415351872305529</v>
      </c>
    </row>
    <row r="21" spans="2:18" s="80" customFormat="1" ht="18.75" customHeight="1">
      <c r="B21" s="68" t="s">
        <v>59</v>
      </c>
      <c r="C21" s="5">
        <f>C22+C35+C36</f>
        <v>60902.790239000009</v>
      </c>
      <c r="D21" s="5">
        <f>D22+D35+D36</f>
        <v>30493.773999999998</v>
      </c>
      <c r="E21" s="74">
        <f>E22+E35+E36</f>
        <v>33380.475168999998</v>
      </c>
      <c r="F21" s="74">
        <f>F22+F35+F36</f>
        <v>1152.5958009999999</v>
      </c>
      <c r="G21" s="74">
        <f>G22+G35+G36</f>
        <v>17686.825213</v>
      </c>
      <c r="H21" s="74"/>
      <c r="I21" s="5">
        <f>I22+I35+I36</f>
        <v>3746.58</v>
      </c>
      <c r="J21" s="5"/>
      <c r="K21" s="79">
        <f>K22+K35+K36</f>
        <v>92.376230699999994</v>
      </c>
      <c r="L21" s="79">
        <f>L22+L35+L36</f>
        <v>732.87683000000004</v>
      </c>
      <c r="M21" s="5">
        <f>SUM(C21:L21)</f>
        <v>148188.29348269998</v>
      </c>
      <c r="N21" s="5">
        <f>N22+N35+N36</f>
        <v>-7541.5119672299998</v>
      </c>
      <c r="O21" s="79">
        <f t="shared" si="1"/>
        <v>140646.78151546998</v>
      </c>
      <c r="P21" s="5">
        <f>P22+P35+P36</f>
        <v>0</v>
      </c>
      <c r="Q21" s="69">
        <f t="shared" ref="Q21:Q42" si="2">O21+P21</f>
        <v>140646.78151546998</v>
      </c>
      <c r="R21" s="79">
        <f t="shared" ref="R21:R44" si="3">Q21/$Q$11*100</f>
        <v>13.641782882198832</v>
      </c>
    </row>
    <row r="22" spans="2:18" ht="28.5" customHeight="1">
      <c r="B22" s="81" t="s">
        <v>60</v>
      </c>
      <c r="C22" s="82">
        <f>C23+C27+C28+C33+C34</f>
        <v>49916.741715000011</v>
      </c>
      <c r="D22" s="82">
        <f>D23+D27+D28+D33+D34</f>
        <v>22831.544999999998</v>
      </c>
      <c r="E22" s="83">
        <f t="shared" ref="E22:L22" si="4">E23+E27+E28+E33+E34</f>
        <v>0</v>
      </c>
      <c r="F22" s="83">
        <f t="shared" si="4"/>
        <v>0</v>
      </c>
      <c r="G22" s="84">
        <f t="shared" si="4"/>
        <v>1568.856</v>
      </c>
      <c r="H22" s="83">
        <f t="shared" si="4"/>
        <v>0</v>
      </c>
      <c r="I22" s="82">
        <f>I23+I27+I28+I33+I34</f>
        <v>-1832.7</v>
      </c>
      <c r="J22" s="51">
        <f t="shared" si="4"/>
        <v>0</v>
      </c>
      <c r="K22" s="51">
        <f t="shared" si="4"/>
        <v>0</v>
      </c>
      <c r="L22" s="51">
        <f t="shared" si="4"/>
        <v>0</v>
      </c>
      <c r="M22" s="82">
        <f>SUM(C22:L22)</f>
        <v>72484.442715000012</v>
      </c>
      <c r="N22" s="51">
        <f>N23+N27+N28+N33+N34</f>
        <v>0</v>
      </c>
      <c r="O22" s="82">
        <f t="shared" si="1"/>
        <v>72484.442715000012</v>
      </c>
      <c r="P22" s="51">
        <f>P23+P27+P28+P33+P34</f>
        <v>0</v>
      </c>
      <c r="Q22" s="85">
        <f t="shared" si="2"/>
        <v>72484.442715000012</v>
      </c>
      <c r="R22" s="82">
        <f t="shared" si="3"/>
        <v>7.030498808438411</v>
      </c>
    </row>
    <row r="23" spans="2:18" ht="33.75" customHeight="1">
      <c r="B23" s="86" t="s">
        <v>61</v>
      </c>
      <c r="C23" s="82">
        <f t="shared" ref="C23:H23" si="5">C24+C25+C26</f>
        <v>11133.207613000002</v>
      </c>
      <c r="D23" s="82">
        <f>D24+D25+D26</f>
        <v>9796.4179999999997</v>
      </c>
      <c r="E23" s="83">
        <f t="shared" si="5"/>
        <v>0</v>
      </c>
      <c r="F23" s="83">
        <f t="shared" si="5"/>
        <v>0</v>
      </c>
      <c r="G23" s="83">
        <f t="shared" si="5"/>
        <v>0</v>
      </c>
      <c r="H23" s="83">
        <f t="shared" si="5"/>
        <v>0</v>
      </c>
      <c r="I23" s="83">
        <f>I24+I25+I26</f>
        <v>0</v>
      </c>
      <c r="J23" s="51">
        <f>J24+J25+J26</f>
        <v>0</v>
      </c>
      <c r="K23" s="1">
        <f>K24+K25+K26</f>
        <v>0</v>
      </c>
      <c r="L23" s="51">
        <f>L24+L25+L26</f>
        <v>0</v>
      </c>
      <c r="M23" s="82">
        <f>SUM(C23:L23)</f>
        <v>20929.625613000004</v>
      </c>
      <c r="N23" s="51">
        <f>N24+N25+N26</f>
        <v>0</v>
      </c>
      <c r="O23" s="82">
        <f t="shared" si="1"/>
        <v>20929.625613000004</v>
      </c>
      <c r="P23" s="51">
        <f>P24+P25+P26</f>
        <v>0</v>
      </c>
      <c r="Q23" s="85">
        <f t="shared" si="2"/>
        <v>20929.625613000004</v>
      </c>
      <c r="R23" s="82">
        <f>Q23/$Q$11*100</f>
        <v>2.0300315822502428</v>
      </c>
    </row>
    <row r="24" spans="2:18" ht="22.5" customHeight="1">
      <c r="B24" s="87" t="s">
        <v>62</v>
      </c>
      <c r="C24" s="1">
        <v>8119.4480000000003</v>
      </c>
      <c r="D24" s="1">
        <v>13.404</v>
      </c>
      <c r="E24" s="83"/>
      <c r="F24" s="83"/>
      <c r="G24" s="83"/>
      <c r="H24" s="83"/>
      <c r="I24" s="82"/>
      <c r="J24" s="1"/>
      <c r="K24" s="1"/>
      <c r="L24" s="1"/>
      <c r="M24" s="82">
        <f t="shared" ref="M24:M42" si="6">SUM(C24:L24)</f>
        <v>8132.8520000000008</v>
      </c>
      <c r="N24" s="1"/>
      <c r="O24" s="82">
        <f t="shared" si="1"/>
        <v>8132.8520000000008</v>
      </c>
      <c r="P24" s="1"/>
      <c r="Q24" s="85">
        <f t="shared" si="2"/>
        <v>8132.8520000000008</v>
      </c>
      <c r="R24" s="82">
        <f>Q24/$Q$11*100</f>
        <v>0.78883142580019416</v>
      </c>
    </row>
    <row r="25" spans="2:18" ht="30" customHeight="1">
      <c r="B25" s="87" t="s">
        <v>63</v>
      </c>
      <c r="C25" s="1">
        <v>1289.9966130000009</v>
      </c>
      <c r="D25" s="1">
        <v>9777.3249999999989</v>
      </c>
      <c r="E25" s="72"/>
      <c r="F25" s="72"/>
      <c r="G25" s="72"/>
      <c r="H25" s="72"/>
      <c r="I25" s="82"/>
      <c r="J25" s="1"/>
      <c r="K25" s="1"/>
      <c r="L25" s="1"/>
      <c r="M25" s="82">
        <f t="shared" si="6"/>
        <v>11067.321613</v>
      </c>
      <c r="N25" s="1"/>
      <c r="O25" s="82">
        <f t="shared" si="1"/>
        <v>11067.321613</v>
      </c>
      <c r="P25" s="1"/>
      <c r="Q25" s="85">
        <f t="shared" si="2"/>
        <v>11067.321613</v>
      </c>
      <c r="R25" s="82">
        <f>Q25/$Q$11*100</f>
        <v>1.0734550546071775</v>
      </c>
    </row>
    <row r="26" spans="2:18" ht="36" customHeight="1">
      <c r="B26" s="88" t="s">
        <v>64</v>
      </c>
      <c r="C26" s="1">
        <v>1723.7629999999999</v>
      </c>
      <c r="D26" s="1">
        <v>5.6890000000000001</v>
      </c>
      <c r="E26" s="72"/>
      <c r="F26" s="72"/>
      <c r="G26" s="72"/>
      <c r="H26" s="72"/>
      <c r="I26" s="82"/>
      <c r="J26" s="1"/>
      <c r="K26" s="1"/>
      <c r="L26" s="1"/>
      <c r="M26" s="82">
        <f t="shared" si="6"/>
        <v>1729.452</v>
      </c>
      <c r="N26" s="1"/>
      <c r="O26" s="82">
        <f t="shared" si="1"/>
        <v>1729.452</v>
      </c>
      <c r="P26" s="1"/>
      <c r="Q26" s="85">
        <f t="shared" si="2"/>
        <v>1729.452</v>
      </c>
      <c r="R26" s="82">
        <f t="shared" si="3"/>
        <v>0.167745101842871</v>
      </c>
    </row>
    <row r="27" spans="2:18" ht="23.25" customHeight="1">
      <c r="B27" s="86" t="s">
        <v>65</v>
      </c>
      <c r="C27" s="1">
        <v>-5.2119999999999997</v>
      </c>
      <c r="D27" s="1">
        <v>4071.2310000000002</v>
      </c>
      <c r="E27" s="83"/>
      <c r="F27" s="83"/>
      <c r="G27" s="83"/>
      <c r="H27" s="83"/>
      <c r="I27" s="82"/>
      <c r="J27" s="1"/>
      <c r="K27" s="1"/>
      <c r="L27" s="1"/>
      <c r="M27" s="82">
        <f t="shared" si="6"/>
        <v>4066.0190000000002</v>
      </c>
      <c r="N27" s="1"/>
      <c r="O27" s="82">
        <f t="shared" si="1"/>
        <v>4066.0190000000002</v>
      </c>
      <c r="P27" s="1"/>
      <c r="Q27" s="85">
        <f t="shared" si="2"/>
        <v>4066.0190000000002</v>
      </c>
      <c r="R27" s="82">
        <f t="shared" si="3"/>
        <v>0.39437623666343358</v>
      </c>
    </row>
    <row r="28" spans="2:18" ht="36.75" customHeight="1">
      <c r="B28" s="89" t="s">
        <v>66</v>
      </c>
      <c r="C28" s="70">
        <f>SUM(C29:C32)</f>
        <v>38141.048102000001</v>
      </c>
      <c r="D28" s="70">
        <f>D29+D30+D31+D32</f>
        <v>8845.1080000000002</v>
      </c>
      <c r="E28" s="72">
        <f t="shared" ref="E28:L28" si="7">E29+E30+E31+E32</f>
        <v>0</v>
      </c>
      <c r="F28" s="72">
        <f t="shared" si="7"/>
        <v>0</v>
      </c>
      <c r="G28" s="90">
        <f t="shared" si="7"/>
        <v>1568.856</v>
      </c>
      <c r="H28" s="72">
        <f t="shared" si="7"/>
        <v>0</v>
      </c>
      <c r="I28" s="70">
        <f>I29+I30+I31+I32</f>
        <v>-2078.02</v>
      </c>
      <c r="J28" s="1">
        <f t="shared" si="7"/>
        <v>0</v>
      </c>
      <c r="K28" s="1">
        <f t="shared" si="7"/>
        <v>0</v>
      </c>
      <c r="L28" s="1">
        <f t="shared" si="7"/>
        <v>0</v>
      </c>
      <c r="M28" s="82">
        <f t="shared" si="6"/>
        <v>46476.992102000004</v>
      </c>
      <c r="N28" s="1">
        <f>N29+N30+N31</f>
        <v>0</v>
      </c>
      <c r="O28" s="82">
        <f t="shared" si="1"/>
        <v>46476.992102000004</v>
      </c>
      <c r="P28" s="1">
        <f>P29+P30+P31</f>
        <v>0</v>
      </c>
      <c r="Q28" s="85">
        <f t="shared" si="2"/>
        <v>46476.992102000004</v>
      </c>
      <c r="R28" s="82">
        <f t="shared" si="3"/>
        <v>4.5079526772065961</v>
      </c>
    </row>
    <row r="29" spans="2:18" ht="25.5" customHeight="1">
      <c r="B29" s="87" t="s">
        <v>67</v>
      </c>
      <c r="C29" s="1">
        <v>22536.841</v>
      </c>
      <c r="D29" s="1">
        <v>7607.7340000000004</v>
      </c>
      <c r="E29" s="83"/>
      <c r="F29" s="83"/>
      <c r="G29" s="83"/>
      <c r="H29" s="83"/>
      <c r="I29" s="82"/>
      <c r="J29" s="1"/>
      <c r="K29" s="1"/>
      <c r="L29" s="1"/>
      <c r="M29" s="82">
        <f t="shared" si="6"/>
        <v>30144.575000000001</v>
      </c>
      <c r="N29" s="1"/>
      <c r="O29" s="82">
        <f t="shared" si="1"/>
        <v>30144.575000000001</v>
      </c>
      <c r="P29" s="1"/>
      <c r="Q29" s="85">
        <f t="shared" si="2"/>
        <v>30144.575000000001</v>
      </c>
      <c r="R29" s="82">
        <f t="shared" si="3"/>
        <v>2.9238191076624638</v>
      </c>
    </row>
    <row r="30" spans="2:18" ht="20.25" customHeight="1">
      <c r="B30" s="87" t="s">
        <v>68</v>
      </c>
      <c r="C30" s="1">
        <v>14114.154</v>
      </c>
      <c r="D30" s="1"/>
      <c r="E30" s="72"/>
      <c r="F30" s="72"/>
      <c r="G30" s="72"/>
      <c r="H30" s="72"/>
      <c r="I30" s="72">
        <v>2E-3</v>
      </c>
      <c r="J30" s="1"/>
      <c r="K30" s="1"/>
      <c r="L30" s="1"/>
      <c r="M30" s="82">
        <f t="shared" si="6"/>
        <v>14114.156000000001</v>
      </c>
      <c r="N30" s="1"/>
      <c r="O30" s="82">
        <f t="shared" si="1"/>
        <v>14114.156000000001</v>
      </c>
      <c r="P30" s="1"/>
      <c r="Q30" s="85">
        <f t="shared" si="2"/>
        <v>14114.156000000001</v>
      </c>
      <c r="R30" s="82">
        <f t="shared" si="3"/>
        <v>1.3689773035887487</v>
      </c>
    </row>
    <row r="31" spans="2:18" s="92" customFormat="1" ht="36.75" customHeight="1">
      <c r="B31" s="91" t="s">
        <v>69</v>
      </c>
      <c r="C31" s="1">
        <v>710.30010199999992</v>
      </c>
      <c r="D31" s="1">
        <v>32.987000000000002</v>
      </c>
      <c r="E31" s="72"/>
      <c r="F31" s="72">
        <v>0</v>
      </c>
      <c r="G31" s="72">
        <v>1568.856</v>
      </c>
      <c r="H31" s="72"/>
      <c r="I31" s="1">
        <v>0</v>
      </c>
      <c r="J31" s="1"/>
      <c r="K31" s="1"/>
      <c r="L31" s="1"/>
      <c r="M31" s="82">
        <f t="shared" si="6"/>
        <v>2312.143102</v>
      </c>
      <c r="N31" s="1"/>
      <c r="O31" s="82">
        <f t="shared" si="1"/>
        <v>2312.143102</v>
      </c>
      <c r="P31" s="1"/>
      <c r="Q31" s="85">
        <f t="shared" si="2"/>
        <v>2312.143102</v>
      </c>
      <c r="R31" s="82">
        <f t="shared" si="3"/>
        <v>0.2242621825412221</v>
      </c>
    </row>
    <row r="32" spans="2:18" ht="58.5" customHeight="1">
      <c r="B32" s="91" t="s">
        <v>70</v>
      </c>
      <c r="C32" s="1">
        <v>779.75300000000004</v>
      </c>
      <c r="D32" s="1">
        <v>1204.3869999999999</v>
      </c>
      <c r="E32" s="72"/>
      <c r="F32" s="72"/>
      <c r="G32" s="72"/>
      <c r="H32" s="72"/>
      <c r="I32" s="1">
        <v>-2078.0219999999999</v>
      </c>
      <c r="J32" s="93"/>
      <c r="K32" s="1"/>
      <c r="L32" s="1"/>
      <c r="M32" s="82">
        <f t="shared" si="6"/>
        <v>-93.882000000000062</v>
      </c>
      <c r="N32" s="1"/>
      <c r="O32" s="82">
        <f t="shared" si="1"/>
        <v>-93.882000000000062</v>
      </c>
      <c r="P32" s="1"/>
      <c r="Q32" s="85">
        <f t="shared" si="2"/>
        <v>-93.882000000000062</v>
      </c>
      <c r="R32" s="82">
        <f t="shared" si="3"/>
        <v>-9.1059165858389975E-3</v>
      </c>
    </row>
    <row r="33" spans="1:18" ht="36" customHeight="1">
      <c r="B33" s="89" t="s">
        <v>71</v>
      </c>
      <c r="C33" s="1">
        <v>588.84100000000001</v>
      </c>
      <c r="D33" s="1">
        <v>0</v>
      </c>
      <c r="E33" s="72"/>
      <c r="F33" s="72"/>
      <c r="G33" s="72"/>
      <c r="H33" s="72"/>
      <c r="I33" s="1">
        <v>0</v>
      </c>
      <c r="J33" s="1"/>
      <c r="K33" s="1"/>
      <c r="L33" s="1"/>
      <c r="M33" s="82">
        <f t="shared" si="6"/>
        <v>588.84100000000001</v>
      </c>
      <c r="N33" s="1"/>
      <c r="O33" s="82">
        <f t="shared" si="1"/>
        <v>588.84100000000001</v>
      </c>
      <c r="P33" s="1"/>
      <c r="Q33" s="85">
        <f t="shared" si="2"/>
        <v>588.84100000000001</v>
      </c>
      <c r="R33" s="82">
        <f t="shared" si="3"/>
        <v>5.7113579049466533E-2</v>
      </c>
    </row>
    <row r="34" spans="1:18" ht="33" customHeight="1">
      <c r="B34" s="94" t="s">
        <v>72</v>
      </c>
      <c r="C34" s="1">
        <v>58.856999999999999</v>
      </c>
      <c r="D34" s="1">
        <v>118.788</v>
      </c>
      <c r="E34" s="72"/>
      <c r="F34" s="72"/>
      <c r="G34" s="72"/>
      <c r="H34" s="72"/>
      <c r="I34" s="1">
        <v>245.32</v>
      </c>
      <c r="J34" s="1"/>
      <c r="K34" s="1"/>
      <c r="L34" s="1"/>
      <c r="M34" s="82">
        <f t="shared" si="6"/>
        <v>422.96499999999997</v>
      </c>
      <c r="N34" s="1"/>
      <c r="O34" s="82">
        <f t="shared" si="1"/>
        <v>422.96499999999997</v>
      </c>
      <c r="P34" s="1"/>
      <c r="Q34" s="85">
        <f t="shared" si="2"/>
        <v>422.96499999999997</v>
      </c>
      <c r="R34" s="82">
        <f t="shared" si="3"/>
        <v>4.102473326867119E-2</v>
      </c>
    </row>
    <row r="35" spans="1:18" ht="27.75" customHeight="1">
      <c r="B35" s="95" t="s">
        <v>103</v>
      </c>
      <c r="C35" s="1">
        <v>4292.5795239999998</v>
      </c>
      <c r="D35" s="1"/>
      <c r="E35" s="72">
        <v>33320.775169</v>
      </c>
      <c r="F35" s="72">
        <v>1145.5588009999999</v>
      </c>
      <c r="G35" s="72">
        <v>16101.955212999999</v>
      </c>
      <c r="H35" s="72"/>
      <c r="I35" s="1">
        <v>1.458</v>
      </c>
      <c r="J35" s="1"/>
      <c r="K35" s="1"/>
      <c r="L35" s="1"/>
      <c r="M35" s="82">
        <f t="shared" si="6"/>
        <v>54862.326707</v>
      </c>
      <c r="N35" s="96">
        <v>-46.158000000000001</v>
      </c>
      <c r="O35" s="82">
        <f t="shared" si="1"/>
        <v>54816.168706999997</v>
      </c>
      <c r="P35" s="1"/>
      <c r="Q35" s="85">
        <f t="shared" si="2"/>
        <v>54816.168706999997</v>
      </c>
      <c r="R35" s="82">
        <f t="shared" si="3"/>
        <v>5.3167961888457809</v>
      </c>
    </row>
    <row r="36" spans="1:18" ht="27" customHeight="1">
      <c r="B36" s="97" t="s">
        <v>73</v>
      </c>
      <c r="C36" s="1">
        <v>6693.4690000000001</v>
      </c>
      <c r="D36" s="1">
        <v>7662.2290000000003</v>
      </c>
      <c r="E36" s="1">
        <v>59.7</v>
      </c>
      <c r="F36" s="1">
        <v>7.0369999999999999</v>
      </c>
      <c r="G36" s="1">
        <v>16.013999999999999</v>
      </c>
      <c r="H36" s="72"/>
      <c r="I36" s="1">
        <v>5577.8220000000001</v>
      </c>
      <c r="J36" s="98"/>
      <c r="K36" s="1">
        <v>92.376230699999994</v>
      </c>
      <c r="L36" s="1">
        <v>732.87683000000004</v>
      </c>
      <c r="M36" s="82">
        <f t="shared" si="6"/>
        <v>20841.524060700001</v>
      </c>
      <c r="N36" s="96">
        <v>-7495.3539672299994</v>
      </c>
      <c r="O36" s="82">
        <f t="shared" si="1"/>
        <v>13346.170093470002</v>
      </c>
      <c r="P36" s="1"/>
      <c r="Q36" s="85">
        <f t="shared" si="2"/>
        <v>13346.170093470002</v>
      </c>
      <c r="R36" s="82">
        <f t="shared" si="3"/>
        <v>1.2944878849146462</v>
      </c>
    </row>
    <row r="37" spans="1:18" ht="24" customHeight="1">
      <c r="B37" s="99" t="s">
        <v>74</v>
      </c>
      <c r="C37" s="1">
        <v>0</v>
      </c>
      <c r="D37" s="1">
        <v>5610.4129379999995</v>
      </c>
      <c r="E37" s="72">
        <v>0</v>
      </c>
      <c r="F37" s="72">
        <v>0</v>
      </c>
      <c r="G37" s="72">
        <v>148.25299999999999</v>
      </c>
      <c r="H37" s="72"/>
      <c r="I37" s="1">
        <v>10345.411</v>
      </c>
      <c r="J37" s="1">
        <v>3.4223530000000002</v>
      </c>
      <c r="K37" s="1"/>
      <c r="L37" s="1">
        <v>976.0460700000001</v>
      </c>
      <c r="M37" s="82">
        <f t="shared" si="6"/>
        <v>17083.545360999997</v>
      </c>
      <c r="N37" s="70">
        <f>-M37</f>
        <v>-17083.545360999997</v>
      </c>
      <c r="O37" s="82">
        <f t="shared" si="1"/>
        <v>0</v>
      </c>
      <c r="P37" s="1"/>
      <c r="Q37" s="85">
        <f t="shared" si="2"/>
        <v>0</v>
      </c>
      <c r="R37" s="82">
        <f t="shared" si="3"/>
        <v>0</v>
      </c>
    </row>
    <row r="38" spans="1:18" ht="23.25" customHeight="1">
      <c r="B38" s="100" t="s">
        <v>75</v>
      </c>
      <c r="C38" s="1">
        <v>151.863</v>
      </c>
      <c r="D38" s="1">
        <v>129.07900000000001</v>
      </c>
      <c r="E38" s="72"/>
      <c r="F38" s="72"/>
      <c r="G38" s="72"/>
      <c r="H38" s="72"/>
      <c r="I38" s="1">
        <v>95.683999999999997</v>
      </c>
      <c r="J38" s="98"/>
      <c r="K38" s="1"/>
      <c r="L38" s="1"/>
      <c r="M38" s="82">
        <f t="shared" si="6"/>
        <v>376.62599999999998</v>
      </c>
      <c r="N38" s="1">
        <v>0</v>
      </c>
      <c r="O38" s="82">
        <f t="shared" si="1"/>
        <v>376.62599999999998</v>
      </c>
      <c r="P38" s="1"/>
      <c r="Q38" s="85">
        <f t="shared" si="2"/>
        <v>376.62599999999998</v>
      </c>
      <c r="R38" s="82">
        <f t="shared" si="3"/>
        <v>3.6530164888457804E-2</v>
      </c>
    </row>
    <row r="39" spans="1:18" ht="20.45" customHeight="1">
      <c r="B39" s="49" t="s">
        <v>76</v>
      </c>
      <c r="C39" s="1"/>
      <c r="D39" s="101">
        <v>2.9</v>
      </c>
      <c r="E39" s="1"/>
      <c r="F39" s="1"/>
      <c r="G39" s="1">
        <v>0</v>
      </c>
      <c r="H39" s="1"/>
      <c r="I39" s="1"/>
      <c r="J39" s="1"/>
      <c r="K39" s="1"/>
      <c r="L39" s="1">
        <v>0</v>
      </c>
      <c r="M39" s="82">
        <f>SUM(C39:L39)</f>
        <v>2.9</v>
      </c>
      <c r="N39" s="70"/>
      <c r="O39" s="82">
        <f t="shared" si="1"/>
        <v>2.9</v>
      </c>
      <c r="P39" s="1"/>
      <c r="Q39" s="85">
        <f t="shared" si="2"/>
        <v>2.9</v>
      </c>
      <c r="R39" s="82">
        <f t="shared" si="3"/>
        <v>2.812803103782735E-4</v>
      </c>
    </row>
    <row r="40" spans="1:18" ht="30.6" customHeight="1">
      <c r="B40" s="102" t="s">
        <v>77</v>
      </c>
      <c r="C40" s="1">
        <v>19.359000000000002</v>
      </c>
      <c r="D40" s="1">
        <v>19.964721000000001</v>
      </c>
      <c r="E40" s="1">
        <v>0</v>
      </c>
      <c r="F40" s="1">
        <v>0</v>
      </c>
      <c r="G40" s="1">
        <v>0</v>
      </c>
      <c r="H40" s="1"/>
      <c r="I40" s="1">
        <v>39.619</v>
      </c>
      <c r="J40" s="1">
        <v>4.0870449999999998</v>
      </c>
      <c r="K40" s="1"/>
      <c r="L40" s="1"/>
      <c r="M40" s="82">
        <f t="shared" si="6"/>
        <v>83.029766000000009</v>
      </c>
      <c r="N40" s="1"/>
      <c r="O40" s="82">
        <f t="shared" si="1"/>
        <v>83.029766000000009</v>
      </c>
      <c r="P40" s="1"/>
      <c r="Q40" s="85">
        <f t="shared" si="2"/>
        <v>83.029766000000009</v>
      </c>
      <c r="R40" s="82">
        <f t="shared" si="3"/>
        <v>8.0533235693501463E-3</v>
      </c>
    </row>
    <row r="41" spans="1:18" ht="24" customHeight="1">
      <c r="B41" s="49" t="s">
        <v>78</v>
      </c>
      <c r="C41" s="1">
        <v>3854.9110000000001</v>
      </c>
      <c r="D41" s="1"/>
      <c r="E41" s="1"/>
      <c r="F41" s="1"/>
      <c r="G41" s="1"/>
      <c r="H41" s="1"/>
      <c r="I41" s="1">
        <v>0</v>
      </c>
      <c r="J41" s="1"/>
      <c r="K41" s="1"/>
      <c r="L41" s="1"/>
      <c r="M41" s="82">
        <f t="shared" si="6"/>
        <v>3854.9110000000001</v>
      </c>
      <c r="N41" s="1"/>
      <c r="O41" s="82">
        <f t="shared" si="1"/>
        <v>3854.9110000000001</v>
      </c>
      <c r="P41" s="1">
        <f>-O41</f>
        <v>-3854.9110000000001</v>
      </c>
      <c r="Q41" s="71">
        <f t="shared" si="2"/>
        <v>0</v>
      </c>
      <c r="R41" s="82">
        <f t="shared" si="3"/>
        <v>0</v>
      </c>
    </row>
    <row r="42" spans="1:18" ht="22.9" customHeight="1">
      <c r="B42" s="103" t="s">
        <v>79</v>
      </c>
      <c r="C42" s="1">
        <v>-2.7050000000000001</v>
      </c>
      <c r="D42" s="1">
        <v>5.9727000000000002E-2</v>
      </c>
      <c r="E42" s="1"/>
      <c r="F42" s="1"/>
      <c r="G42" s="1"/>
      <c r="H42" s="1"/>
      <c r="I42" s="1">
        <v>0</v>
      </c>
      <c r="J42" s="1"/>
      <c r="K42" s="1"/>
      <c r="L42" s="1"/>
      <c r="M42" s="82">
        <f t="shared" si="6"/>
        <v>-2.645273</v>
      </c>
      <c r="N42" s="1"/>
      <c r="O42" s="82">
        <f t="shared" si="1"/>
        <v>-2.645273</v>
      </c>
      <c r="P42" s="1"/>
      <c r="Q42" s="71">
        <f t="shared" si="2"/>
        <v>-2.645273</v>
      </c>
      <c r="R42" s="82">
        <f t="shared" si="3"/>
        <v>-2.5657352085354027E-4</v>
      </c>
    </row>
    <row r="43" spans="1:18" ht="26.45" customHeight="1">
      <c r="B43" s="103" t="s">
        <v>80</v>
      </c>
      <c r="C43" s="1">
        <v>39.555999999999997</v>
      </c>
      <c r="D43" s="1">
        <v>11.387</v>
      </c>
      <c r="E43" s="1"/>
      <c r="F43" s="1">
        <v>34.103999999999999</v>
      </c>
      <c r="G43" s="1"/>
      <c r="H43" s="1"/>
      <c r="I43" s="1">
        <v>20.27</v>
      </c>
      <c r="J43" s="1"/>
      <c r="K43" s="1"/>
      <c r="L43" s="1"/>
      <c r="M43" s="82">
        <f>SUM(C43:L43)</f>
        <v>105.31699999999999</v>
      </c>
      <c r="N43" s="1"/>
      <c r="O43" s="82">
        <f>M43+N43</f>
        <v>105.31699999999999</v>
      </c>
      <c r="P43" s="1"/>
      <c r="Q43" s="71">
        <f>O43+P43</f>
        <v>105.31699999999999</v>
      </c>
      <c r="R43" s="82">
        <f t="shared" si="3"/>
        <v>1.0215033947623665E-2</v>
      </c>
    </row>
    <row r="44" spans="1:18" ht="51.6" customHeight="1">
      <c r="B44" s="103" t="s">
        <v>81</v>
      </c>
      <c r="C44" s="1">
        <v>5929.6760000000013</v>
      </c>
      <c r="D44" s="1">
        <v>969.48291100000006</v>
      </c>
      <c r="E44" s="1">
        <v>9.19E-4</v>
      </c>
      <c r="F44" s="1">
        <v>244.33500000000001</v>
      </c>
      <c r="G44" s="1">
        <v>0</v>
      </c>
      <c r="H44" s="1"/>
      <c r="I44" s="1">
        <v>217.95900000000006</v>
      </c>
      <c r="J44" s="1">
        <v>48.814965000000001</v>
      </c>
      <c r="K44" s="1"/>
      <c r="L44" s="1"/>
      <c r="M44" s="82">
        <f>SUM(C44:L44)</f>
        <v>7410.2687950000009</v>
      </c>
      <c r="N44" s="1"/>
      <c r="O44" s="82">
        <f>M44+N44</f>
        <v>7410.2687950000009</v>
      </c>
      <c r="P44" s="1"/>
      <c r="Q44" s="71">
        <f>O44+P44</f>
        <v>7410.2687950000009</v>
      </c>
      <c r="R44" s="82">
        <f t="shared" si="3"/>
        <v>0.71874576091173625</v>
      </c>
    </row>
    <row r="45" spans="1:18" ht="36" customHeight="1" thickBot="1">
      <c r="B45" s="134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6"/>
    </row>
    <row r="46" spans="1:18" s="80" customFormat="1" ht="30.75" customHeight="1" thickTop="1">
      <c r="B46" s="4" t="s">
        <v>82</v>
      </c>
      <c r="C46" s="5">
        <f>C47+C60+C63+C66</f>
        <v>90082.311000000002</v>
      </c>
      <c r="D46" s="5">
        <f t="shared" ref="D46:L46" si="8">D47+D60+D63+D66+D67</f>
        <v>34511.084848000006</v>
      </c>
      <c r="E46" s="5">
        <f>E47+E60+E63+E66+E67</f>
        <v>34750.4467</v>
      </c>
      <c r="F46" s="5">
        <f t="shared" si="8"/>
        <v>745.10980099999995</v>
      </c>
      <c r="G46" s="5">
        <f>G47+G60+G63+G66+G67</f>
        <v>19803.351213000002</v>
      </c>
      <c r="H46" s="5">
        <f t="shared" si="8"/>
        <v>0</v>
      </c>
      <c r="I46" s="5">
        <f t="shared" si="8"/>
        <v>13237.489000000005</v>
      </c>
      <c r="J46" s="5">
        <f>J47+J60+J63+J66+J67</f>
        <v>54.363589000000005</v>
      </c>
      <c r="K46" s="5">
        <f>K47+K60+K63+K66+K67</f>
        <v>34.201000000000001</v>
      </c>
      <c r="L46" s="79">
        <f t="shared" si="8"/>
        <v>1671.2980700000001</v>
      </c>
      <c r="M46" s="79">
        <f>SUM(C46:L46)</f>
        <v>194889.65522100002</v>
      </c>
      <c r="N46" s="5">
        <f>N47+N60+N63+N66+N67</f>
        <v>-24625.057328230003</v>
      </c>
      <c r="O46" s="79">
        <f t="shared" ref="O46:O66" si="9">M46+N46</f>
        <v>170264.59789277002</v>
      </c>
      <c r="P46" s="5">
        <f>P47+P60+P63+P66+P67</f>
        <v>-1681.875</v>
      </c>
      <c r="Q46" s="69">
        <f t="shared" ref="Q46:Q66" si="10">O46+P46</f>
        <v>168582.72289277002</v>
      </c>
      <c r="R46" s="79">
        <f t="shared" ref="R46:R66" si="11">Q46/$Q$11*100</f>
        <v>16.351379524032009</v>
      </c>
    </row>
    <row r="47" spans="1:18" ht="20.100000000000001" customHeight="1">
      <c r="B47" s="104" t="s">
        <v>83</v>
      </c>
      <c r="C47" s="5">
        <f>SUM(C48:C52)+C59</f>
        <v>87055.805000000008</v>
      </c>
      <c r="D47" s="5">
        <f>D48+D49+D50+D51+D52+D59</f>
        <v>29520.263448000005</v>
      </c>
      <c r="E47" s="74">
        <f>E48+E49+E50+E51+E52+E59</f>
        <v>34752.596700000002</v>
      </c>
      <c r="F47" s="74">
        <f t="shared" ref="F47:L47" si="12">F48+F49+F50+F51+F52+F59</f>
        <v>751.55980099999999</v>
      </c>
      <c r="G47" s="74">
        <f t="shared" si="12"/>
        <v>19843.317213000002</v>
      </c>
      <c r="H47" s="74">
        <f t="shared" si="12"/>
        <v>0</v>
      </c>
      <c r="I47" s="5">
        <f>I48+I49+I50+I51+I52+I59</f>
        <v>12863.461000000003</v>
      </c>
      <c r="J47" s="5">
        <f t="shared" si="12"/>
        <v>54.363589000000005</v>
      </c>
      <c r="K47" s="105">
        <f t="shared" si="12"/>
        <v>34.201000000000001</v>
      </c>
      <c r="L47" s="5">
        <f t="shared" si="12"/>
        <v>969.90895</v>
      </c>
      <c r="M47" s="82">
        <f>SUM(C47:L47)</f>
        <v>185845.47670100001</v>
      </c>
      <c r="N47" s="5">
        <f>N48+N49+N50+N51+N52+N59</f>
        <v>-24566.544688230002</v>
      </c>
      <c r="O47" s="82">
        <f t="shared" si="9"/>
        <v>161278.93201277</v>
      </c>
      <c r="P47" s="5">
        <f>P48+P49+P50+P51+P52+P59</f>
        <v>0</v>
      </c>
      <c r="Q47" s="71">
        <f t="shared" si="10"/>
        <v>161278.93201277</v>
      </c>
      <c r="R47" s="82">
        <f t="shared" si="11"/>
        <v>15.642961397940836</v>
      </c>
    </row>
    <row r="48" spans="1:18" ht="23.25" customHeight="1">
      <c r="A48" s="106"/>
      <c r="B48" s="107" t="s">
        <v>84</v>
      </c>
      <c r="C48" s="108">
        <v>26140.36</v>
      </c>
      <c r="D48" s="109">
        <v>15597.281405000002</v>
      </c>
      <c r="E48" s="83">
        <v>168.535</v>
      </c>
      <c r="F48" s="83">
        <v>69.986999999999995</v>
      </c>
      <c r="G48" s="83">
        <v>153.99100000000001</v>
      </c>
      <c r="H48" s="83"/>
      <c r="I48" s="51">
        <v>8585.8700000000008</v>
      </c>
      <c r="J48" s="109"/>
      <c r="K48" s="51"/>
      <c r="L48" s="109">
        <v>283.71271000000002</v>
      </c>
      <c r="M48" s="82">
        <f t="shared" ref="M48:M66" si="13">SUM(C48:L48)</f>
        <v>50999.737115000011</v>
      </c>
      <c r="N48" s="3"/>
      <c r="O48" s="82">
        <f t="shared" si="9"/>
        <v>50999.737115000011</v>
      </c>
      <c r="P48" s="3"/>
      <c r="Q48" s="71">
        <f t="shared" si="10"/>
        <v>50999.737115000011</v>
      </c>
      <c r="R48" s="82">
        <f t="shared" si="11"/>
        <v>4.9466282361784684</v>
      </c>
    </row>
    <row r="49" spans="1:18" ht="23.25" customHeight="1">
      <c r="A49" s="106"/>
      <c r="B49" s="107" t="s">
        <v>85</v>
      </c>
      <c r="C49" s="109">
        <v>3447.1619999999998</v>
      </c>
      <c r="D49" s="109">
        <v>8417.3730269999996</v>
      </c>
      <c r="E49" s="83">
        <v>237.93100000000001</v>
      </c>
      <c r="F49" s="83">
        <v>14.778</v>
      </c>
      <c r="G49" s="110">
        <v>13835.773999999999</v>
      </c>
      <c r="H49" s="83">
        <v>0</v>
      </c>
      <c r="I49" s="51">
        <v>2715.3020000000001</v>
      </c>
      <c r="J49" s="51"/>
      <c r="K49" s="51">
        <v>6.4980000000000002</v>
      </c>
      <c r="L49" s="51">
        <v>675.73436000000004</v>
      </c>
      <c r="M49" s="82">
        <f t="shared" si="13"/>
        <v>29350.552386999996</v>
      </c>
      <c r="N49" s="70">
        <v>-7491.9595490000002</v>
      </c>
      <c r="O49" s="82">
        <f t="shared" si="9"/>
        <v>21858.592837999997</v>
      </c>
      <c r="P49" s="3"/>
      <c r="Q49" s="71">
        <f t="shared" si="10"/>
        <v>21858.592837999997</v>
      </c>
      <c r="R49" s="82">
        <f t="shared" si="11"/>
        <v>2.1201350958292919</v>
      </c>
    </row>
    <row r="50" spans="1:18" ht="17.25" customHeight="1">
      <c r="A50" s="106"/>
      <c r="B50" s="107" t="s">
        <v>86</v>
      </c>
      <c r="C50" s="109">
        <v>7686.6350000000002</v>
      </c>
      <c r="D50" s="109">
        <v>380.60899999999998</v>
      </c>
      <c r="E50" s="83">
        <v>1.53</v>
      </c>
      <c r="F50" s="83">
        <v>8.0000000000000002E-3</v>
      </c>
      <c r="G50" s="83">
        <v>1.073</v>
      </c>
      <c r="H50" s="83">
        <v>0</v>
      </c>
      <c r="I50" s="51">
        <v>0.11899999999999999</v>
      </c>
      <c r="J50" s="51">
        <v>0</v>
      </c>
      <c r="K50" s="109">
        <v>27.702999999999999</v>
      </c>
      <c r="L50" s="51">
        <v>10.461880000000001</v>
      </c>
      <c r="M50" s="82">
        <f t="shared" si="13"/>
        <v>8108.1388800000004</v>
      </c>
      <c r="N50" s="70">
        <v>-27.326298229999999</v>
      </c>
      <c r="O50" s="82">
        <f t="shared" si="9"/>
        <v>8080.8125817700002</v>
      </c>
      <c r="P50" s="3"/>
      <c r="Q50" s="71">
        <f>O50+P50</f>
        <v>8080.8125817700002</v>
      </c>
      <c r="R50" s="82">
        <f t="shared" si="11"/>
        <v>0.78378395555480118</v>
      </c>
    </row>
    <row r="51" spans="1:18" ht="18.75" customHeight="1">
      <c r="A51" s="106"/>
      <c r="B51" s="107" t="s">
        <v>87</v>
      </c>
      <c r="C51" s="109">
        <v>2706.7979999999998</v>
      </c>
      <c r="D51" s="109">
        <v>1037.626</v>
      </c>
      <c r="E51" s="83"/>
      <c r="F51" s="83">
        <v>9.5440000000000005</v>
      </c>
      <c r="G51" s="83"/>
      <c r="H51" s="83"/>
      <c r="I51" s="51">
        <v>90.305999999999997</v>
      </c>
      <c r="J51" s="109"/>
      <c r="K51" s="105"/>
      <c r="L51" s="109"/>
      <c r="M51" s="82">
        <f t="shared" si="13"/>
        <v>3844.2739999999999</v>
      </c>
      <c r="N51" s="3"/>
      <c r="O51" s="82">
        <f t="shared" si="9"/>
        <v>3844.2739999999999</v>
      </c>
      <c r="P51" s="3"/>
      <c r="Q51" s="71">
        <f t="shared" si="10"/>
        <v>3844.2739999999999</v>
      </c>
      <c r="R51" s="82">
        <f t="shared" si="11"/>
        <v>0.37286847720659555</v>
      </c>
    </row>
    <row r="52" spans="1:18" ht="26.25" customHeight="1">
      <c r="A52" s="106"/>
      <c r="B52" s="111" t="s">
        <v>88</v>
      </c>
      <c r="C52" s="105">
        <f>SUM(C53:C58)</f>
        <v>46835.500999999997</v>
      </c>
      <c r="D52" s="105">
        <f t="shared" ref="D52:K52" si="14">SUM(D53:D58)</f>
        <v>4087.3740160000002</v>
      </c>
      <c r="E52" s="105">
        <f t="shared" si="14"/>
        <v>34344.600700000003</v>
      </c>
      <c r="F52" s="105">
        <f t="shared" si="14"/>
        <v>657.24280099999999</v>
      </c>
      <c r="G52" s="105">
        <f t="shared" si="14"/>
        <v>5852.4792130000005</v>
      </c>
      <c r="H52" s="105">
        <f t="shared" si="14"/>
        <v>0</v>
      </c>
      <c r="I52" s="105">
        <f t="shared" si="14"/>
        <v>1449.3420000000001</v>
      </c>
      <c r="J52" s="105">
        <f>SUM(J53:J58)</f>
        <v>54.363589000000005</v>
      </c>
      <c r="K52" s="105">
        <f t="shared" si="14"/>
        <v>0</v>
      </c>
      <c r="L52" s="105">
        <f>L53+L54+L56+L58+L55</f>
        <v>0</v>
      </c>
      <c r="M52" s="82">
        <f t="shared" si="13"/>
        <v>93280.903319000005</v>
      </c>
      <c r="N52" s="105">
        <f>N53+N54+N56+N58+N55+N57</f>
        <v>-16928.980251000001</v>
      </c>
      <c r="O52" s="82">
        <f t="shared" si="9"/>
        <v>76351.923068000004</v>
      </c>
      <c r="P52" s="105">
        <f>P53+P54+P56+P58+P55</f>
        <v>0</v>
      </c>
      <c r="Q52" s="71">
        <f t="shared" si="10"/>
        <v>76351.923068000004</v>
      </c>
      <c r="R52" s="82">
        <f t="shared" si="11"/>
        <v>7.4056181443258966</v>
      </c>
    </row>
    <row r="53" spans="1:18" ht="32.25" customHeight="1">
      <c r="A53" s="106"/>
      <c r="B53" s="112" t="s">
        <v>89</v>
      </c>
      <c r="C53" s="109">
        <v>11092.535</v>
      </c>
      <c r="D53" s="51">
        <v>75.670000000000073</v>
      </c>
      <c r="E53" s="113">
        <v>6.0000000000000001E-3</v>
      </c>
      <c r="F53" s="113">
        <v>54.625</v>
      </c>
      <c r="G53" s="113">
        <v>4678.9390000000003</v>
      </c>
      <c r="H53" s="113">
        <v>0</v>
      </c>
      <c r="I53" s="109">
        <v>55.725999999999999</v>
      </c>
      <c r="J53" s="109"/>
      <c r="K53" s="5"/>
      <c r="L53" s="51"/>
      <c r="M53" s="82">
        <f t="shared" si="13"/>
        <v>15957.501</v>
      </c>
      <c r="N53" s="70">
        <v>-15348.537531999998</v>
      </c>
      <c r="O53" s="82">
        <f t="shared" si="9"/>
        <v>608.96346800000174</v>
      </c>
      <c r="P53" s="3"/>
      <c r="Q53" s="71">
        <f t="shared" si="10"/>
        <v>608.96346800000174</v>
      </c>
      <c r="R53" s="82">
        <f t="shared" si="11"/>
        <v>5.9065321823472523E-2</v>
      </c>
    </row>
    <row r="54" spans="1:18" ht="15.75">
      <c r="A54" s="106"/>
      <c r="B54" s="114" t="s">
        <v>90</v>
      </c>
      <c r="C54" s="109">
        <v>7625.8310000000001</v>
      </c>
      <c r="D54" s="51">
        <v>309.07150700000005</v>
      </c>
      <c r="E54" s="83">
        <v>0.16600000000000001</v>
      </c>
      <c r="F54" s="83">
        <v>1.512</v>
      </c>
      <c r="G54" s="83"/>
      <c r="H54" s="83"/>
      <c r="I54" s="51">
        <v>238.88400000000001</v>
      </c>
      <c r="J54" s="51">
        <v>0.58862499999999995</v>
      </c>
      <c r="K54" s="51"/>
      <c r="L54" s="51"/>
      <c r="M54" s="82">
        <f t="shared" si="13"/>
        <v>8176.053132</v>
      </c>
      <c r="N54" s="70">
        <v>-111.75870999999999</v>
      </c>
      <c r="O54" s="82">
        <f>M54+N54</f>
        <v>8064.2944219999999</v>
      </c>
      <c r="P54" s="3"/>
      <c r="Q54" s="71">
        <f t="shared" si="10"/>
        <v>8064.2944219999999</v>
      </c>
      <c r="R54" s="82">
        <f t="shared" si="11"/>
        <v>0.7821818062075655</v>
      </c>
    </row>
    <row r="55" spans="1:18" ht="38.25" customHeight="1">
      <c r="A55" s="106"/>
      <c r="B55" s="91" t="s">
        <v>91</v>
      </c>
      <c r="C55" s="109">
        <v>150.023</v>
      </c>
      <c r="D55" s="51">
        <v>64.107720999999998</v>
      </c>
      <c r="E55" s="51"/>
      <c r="F55" s="51">
        <v>0</v>
      </c>
      <c r="G55" s="51"/>
      <c r="H55" s="83"/>
      <c r="I55" s="51">
        <v>43.497</v>
      </c>
      <c r="J55" s="51">
        <v>4.0870449999999998</v>
      </c>
      <c r="K55" s="51"/>
      <c r="L55" s="51"/>
      <c r="M55" s="82">
        <f t="shared" si="13"/>
        <v>261.714766</v>
      </c>
      <c r="N55" s="70">
        <v>-87.675386000000003</v>
      </c>
      <c r="O55" s="82">
        <f t="shared" si="9"/>
        <v>174.03937999999999</v>
      </c>
      <c r="P55" s="2"/>
      <c r="Q55" s="100">
        <f t="shared" si="10"/>
        <v>174.03937999999999</v>
      </c>
      <c r="R55" s="82">
        <f t="shared" si="11"/>
        <v>1.6880638215324924E-2</v>
      </c>
    </row>
    <row r="56" spans="1:18" ht="15.75">
      <c r="A56" s="106"/>
      <c r="B56" s="114" t="s">
        <v>92</v>
      </c>
      <c r="C56" s="109">
        <v>18391.795999999998</v>
      </c>
      <c r="D56" s="51">
        <v>1711.857</v>
      </c>
      <c r="E56" s="83">
        <v>34343.436169000001</v>
      </c>
      <c r="F56" s="83">
        <v>309.09380099999998</v>
      </c>
      <c r="G56" s="83">
        <v>1172.9782130000001</v>
      </c>
      <c r="H56" s="83"/>
      <c r="I56" s="51">
        <v>40.301000000000002</v>
      </c>
      <c r="J56" s="51"/>
      <c r="K56" s="51"/>
      <c r="L56" s="51"/>
      <c r="M56" s="82">
        <f t="shared" si="13"/>
        <v>55969.462183000003</v>
      </c>
      <c r="N56" s="3"/>
      <c r="O56" s="82">
        <f t="shared" si="9"/>
        <v>55969.462183000003</v>
      </c>
      <c r="P56" s="3"/>
      <c r="Q56" s="71">
        <f t="shared" si="10"/>
        <v>55969.462183000003</v>
      </c>
      <c r="R56" s="82">
        <f t="shared" si="11"/>
        <v>5.4286578257032012</v>
      </c>
    </row>
    <row r="57" spans="1:18" ht="74.45" customHeight="1">
      <c r="A57" s="106"/>
      <c r="B57" s="91" t="s">
        <v>93</v>
      </c>
      <c r="C57" s="109">
        <v>7326.1949999999997</v>
      </c>
      <c r="D57" s="51">
        <v>1233.6047880000001</v>
      </c>
      <c r="E57" s="83">
        <v>1.531E-3</v>
      </c>
      <c r="F57" s="83">
        <v>287.67099999999999</v>
      </c>
      <c r="G57" s="83"/>
      <c r="H57" s="83"/>
      <c r="I57" s="51">
        <v>556.37799999999993</v>
      </c>
      <c r="J57" s="51">
        <v>49.687919000000001</v>
      </c>
      <c r="K57" s="51"/>
      <c r="L57" s="51"/>
      <c r="M57" s="82">
        <f t="shared" si="13"/>
        <v>9453.538238000001</v>
      </c>
      <c r="N57" s="76">
        <v>-1006.0086230000002</v>
      </c>
      <c r="O57" s="82">
        <f t="shared" si="9"/>
        <v>8447.5296150000013</v>
      </c>
      <c r="P57" s="3"/>
      <c r="Q57" s="71">
        <f t="shared" si="10"/>
        <v>8447.5296150000013</v>
      </c>
      <c r="R57" s="82">
        <f t="shared" si="11"/>
        <v>0.81935301794374393</v>
      </c>
    </row>
    <row r="58" spans="1:18" ht="15.75">
      <c r="A58" s="106"/>
      <c r="B58" s="114" t="s">
        <v>94</v>
      </c>
      <c r="C58" s="109">
        <v>2249.1210000000001</v>
      </c>
      <c r="D58" s="51">
        <v>693.0630000000001</v>
      </c>
      <c r="E58" s="83">
        <v>0.99099999999999999</v>
      </c>
      <c r="F58" s="83">
        <v>4.3410000000000002</v>
      </c>
      <c r="G58" s="83">
        <v>0.56200000000000006</v>
      </c>
      <c r="H58" s="83"/>
      <c r="I58" s="51">
        <v>514.55600000000004</v>
      </c>
      <c r="J58" s="51">
        <v>0</v>
      </c>
      <c r="K58" s="51"/>
      <c r="L58" s="51"/>
      <c r="M58" s="82">
        <f t="shared" si="13"/>
        <v>3462.634</v>
      </c>
      <c r="N58" s="70">
        <v>-375</v>
      </c>
      <c r="O58" s="82">
        <f t="shared" si="9"/>
        <v>3087.634</v>
      </c>
      <c r="P58" s="3"/>
      <c r="Q58" s="71">
        <f t="shared" si="10"/>
        <v>3087.634</v>
      </c>
      <c r="R58" s="82">
        <f t="shared" si="11"/>
        <v>0.29947953443258973</v>
      </c>
    </row>
    <row r="59" spans="1:18" s="3" customFormat="1" ht="31.5" customHeight="1">
      <c r="A59" s="115"/>
      <c r="B59" s="116" t="s">
        <v>95</v>
      </c>
      <c r="C59" s="109">
        <v>239.34899999999999</v>
      </c>
      <c r="D59" s="51">
        <v>0</v>
      </c>
      <c r="E59" s="83">
        <v>0</v>
      </c>
      <c r="F59" s="83"/>
      <c r="G59" s="83"/>
      <c r="H59" s="83"/>
      <c r="I59" s="51">
        <v>22.521999999999998</v>
      </c>
      <c r="J59" s="82">
        <v>0</v>
      </c>
      <c r="K59" s="82"/>
      <c r="L59" s="51"/>
      <c r="M59" s="82">
        <f t="shared" si="13"/>
        <v>261.87099999999998</v>
      </c>
      <c r="N59" s="70">
        <v>-118.27859000000001</v>
      </c>
      <c r="O59" s="82">
        <f t="shared" si="9"/>
        <v>143.59240999999997</v>
      </c>
      <c r="Q59" s="71">
        <f t="shared" si="10"/>
        <v>143.59240999999997</v>
      </c>
      <c r="R59" s="82">
        <f t="shared" si="11"/>
        <v>1.3927488845780791E-2</v>
      </c>
    </row>
    <row r="60" spans="1:18" ht="20.100000000000001" customHeight="1">
      <c r="A60" s="106"/>
      <c r="B60" s="104" t="s">
        <v>96</v>
      </c>
      <c r="C60" s="82">
        <f>SUM(C61:C62)</f>
        <v>2401.9119999999998</v>
      </c>
      <c r="D60" s="82">
        <f>D61+D62</f>
        <v>4433.6809999999996</v>
      </c>
      <c r="E60" s="84">
        <f t="shared" ref="E60:L60" si="15">E61+E62</f>
        <v>4.54</v>
      </c>
      <c r="F60" s="84">
        <f t="shared" si="15"/>
        <v>6.0000000000000001E-3</v>
      </c>
      <c r="G60" s="84">
        <f t="shared" si="15"/>
        <v>5.7000000000000002E-2</v>
      </c>
      <c r="H60" s="84">
        <f t="shared" si="15"/>
        <v>0</v>
      </c>
      <c r="I60" s="82">
        <f>I61+I62</f>
        <v>411.30799999999999</v>
      </c>
      <c r="J60" s="82">
        <f t="shared" si="15"/>
        <v>0</v>
      </c>
      <c r="K60" s="51">
        <f t="shared" si="15"/>
        <v>0</v>
      </c>
      <c r="L60" s="82">
        <f t="shared" si="15"/>
        <v>657.38148000000001</v>
      </c>
      <c r="M60" s="82">
        <f t="shared" si="13"/>
        <v>7908.885479999999</v>
      </c>
      <c r="N60" s="82">
        <f>N61+N62</f>
        <v>-14.504999999999999</v>
      </c>
      <c r="O60" s="82">
        <f t="shared" si="9"/>
        <v>7894.3804799999989</v>
      </c>
      <c r="P60" s="3">
        <f>P61+P62</f>
        <v>-17.361000000000001</v>
      </c>
      <c r="Q60" s="71">
        <f>O60+P60</f>
        <v>7877.019479999999</v>
      </c>
      <c r="R60" s="82">
        <f t="shared" si="11"/>
        <v>0.76401740834141596</v>
      </c>
    </row>
    <row r="61" spans="1:18" ht="20.100000000000001" customHeight="1">
      <c r="A61" s="106"/>
      <c r="B61" s="114" t="s">
        <v>97</v>
      </c>
      <c r="C61" s="51">
        <v>2384.451</v>
      </c>
      <c r="D61" s="109">
        <v>4332.4049999999997</v>
      </c>
      <c r="E61" s="83">
        <v>4.54</v>
      </c>
      <c r="F61" s="83">
        <v>6.0000000000000001E-3</v>
      </c>
      <c r="G61" s="83">
        <v>5.7000000000000002E-2</v>
      </c>
      <c r="H61" s="83"/>
      <c r="I61" s="51">
        <v>411.30799999999999</v>
      </c>
      <c r="J61" s="51"/>
      <c r="K61" s="82">
        <v>0</v>
      </c>
      <c r="L61" s="109">
        <v>657.38148000000001</v>
      </c>
      <c r="M61" s="82">
        <f t="shared" si="13"/>
        <v>7790.1484799999998</v>
      </c>
      <c r="N61" s="82">
        <v>-14.504999999999999</v>
      </c>
      <c r="O61" s="82">
        <f t="shared" si="9"/>
        <v>7775.6434799999997</v>
      </c>
      <c r="P61" s="3"/>
      <c r="Q61" s="71">
        <f t="shared" si="10"/>
        <v>7775.6434799999997</v>
      </c>
      <c r="R61" s="82">
        <f t="shared" si="11"/>
        <v>0.75418462463627545</v>
      </c>
    </row>
    <row r="62" spans="1:18" ht="19.5" customHeight="1">
      <c r="A62" s="106"/>
      <c r="B62" s="114" t="s">
        <v>98</v>
      </c>
      <c r="C62" s="51">
        <v>17.460999999999999</v>
      </c>
      <c r="D62" s="109">
        <v>101.276</v>
      </c>
      <c r="E62" s="113"/>
      <c r="F62" s="113">
        <v>0</v>
      </c>
      <c r="G62" s="113"/>
      <c r="H62" s="113"/>
      <c r="I62" s="51">
        <v>0</v>
      </c>
      <c r="J62" s="82"/>
      <c r="K62" s="82"/>
      <c r="L62" s="109"/>
      <c r="M62" s="82">
        <f t="shared" si="13"/>
        <v>118.73699999999999</v>
      </c>
      <c r="N62" s="76"/>
      <c r="O62" s="82">
        <f t="shared" si="9"/>
        <v>118.73699999999999</v>
      </c>
      <c r="P62" s="3">
        <f>-17.361</f>
        <v>-17.361000000000001</v>
      </c>
      <c r="Q62" s="71">
        <f t="shared" si="10"/>
        <v>101.37599999999999</v>
      </c>
      <c r="R62" s="82">
        <f t="shared" si="11"/>
        <v>9.832783705140638E-3</v>
      </c>
    </row>
    <row r="63" spans="1:18" ht="23.25" customHeight="1">
      <c r="A63" s="106"/>
      <c r="B63" s="104" t="s">
        <v>78</v>
      </c>
      <c r="C63" s="105">
        <f>C64+C65</f>
        <v>931.36599999999999</v>
      </c>
      <c r="D63" s="105">
        <f>D64+D65</f>
        <v>732.298</v>
      </c>
      <c r="E63" s="105">
        <f>E64+E65</f>
        <v>0</v>
      </c>
      <c r="F63" s="105">
        <f>F64+F65</f>
        <v>0</v>
      </c>
      <c r="G63" s="105">
        <f>G64+G65</f>
        <v>0</v>
      </c>
      <c r="H63" s="113"/>
      <c r="I63" s="105">
        <f>I64+I65</f>
        <v>0.85</v>
      </c>
      <c r="J63" s="82"/>
      <c r="K63" s="82">
        <f>K64+K65</f>
        <v>0</v>
      </c>
      <c r="L63" s="105">
        <f>L64+L65</f>
        <v>44.007640000000002</v>
      </c>
      <c r="M63" s="82">
        <f t="shared" si="13"/>
        <v>1708.5216399999999</v>
      </c>
      <c r="N63" s="105">
        <f>N64+N65</f>
        <v>-44.007640000000002</v>
      </c>
      <c r="O63" s="82">
        <f t="shared" si="9"/>
        <v>1664.5139999999999</v>
      </c>
      <c r="P63" s="105">
        <f>P64+P65</f>
        <v>-1664.5139999999999</v>
      </c>
      <c r="Q63" s="71">
        <f t="shared" si="10"/>
        <v>0</v>
      </c>
      <c r="R63" s="82">
        <f t="shared" si="11"/>
        <v>0</v>
      </c>
    </row>
    <row r="64" spans="1:18" ht="15.75">
      <c r="A64" s="106"/>
      <c r="B64" s="117" t="s">
        <v>99</v>
      </c>
      <c r="C64" s="118">
        <v>0</v>
      </c>
      <c r="D64" s="109">
        <v>0</v>
      </c>
      <c r="E64" s="113">
        <v>0</v>
      </c>
      <c r="F64" s="113">
        <v>0</v>
      </c>
      <c r="G64" s="113"/>
      <c r="H64" s="113">
        <v>0</v>
      </c>
      <c r="I64" s="109"/>
      <c r="J64" s="82"/>
      <c r="K64" s="82"/>
      <c r="L64" s="109"/>
      <c r="M64" s="82">
        <f t="shared" si="13"/>
        <v>0</v>
      </c>
      <c r="N64" s="3"/>
      <c r="O64" s="82">
        <f t="shared" si="9"/>
        <v>0</v>
      </c>
      <c r="P64" s="3">
        <f>-O64</f>
        <v>0</v>
      </c>
      <c r="Q64" s="71"/>
      <c r="R64" s="82">
        <f t="shared" si="11"/>
        <v>0</v>
      </c>
    </row>
    <row r="65" spans="1:18" ht="19.5" customHeight="1">
      <c r="A65" s="106"/>
      <c r="B65" s="117" t="s">
        <v>100</v>
      </c>
      <c r="C65" s="109">
        <v>931.36599999999999</v>
      </c>
      <c r="D65" s="109">
        <v>732.298</v>
      </c>
      <c r="E65" s="113">
        <v>0</v>
      </c>
      <c r="F65" s="113">
        <v>0</v>
      </c>
      <c r="G65" s="113"/>
      <c r="H65" s="113">
        <v>0</v>
      </c>
      <c r="I65" s="109">
        <v>0.85</v>
      </c>
      <c r="J65" s="82"/>
      <c r="K65" s="82"/>
      <c r="L65" s="109">
        <v>44.007640000000002</v>
      </c>
      <c r="M65" s="82">
        <f t="shared" si="13"/>
        <v>1708.5216399999999</v>
      </c>
      <c r="N65" s="70">
        <v>-44.007640000000002</v>
      </c>
      <c r="O65" s="82">
        <f t="shared" si="9"/>
        <v>1664.5139999999999</v>
      </c>
      <c r="P65" s="3">
        <f>-O65</f>
        <v>-1664.5139999999999</v>
      </c>
      <c r="Q65" s="71">
        <f t="shared" si="10"/>
        <v>0</v>
      </c>
      <c r="R65" s="82">
        <f t="shared" si="11"/>
        <v>0</v>
      </c>
    </row>
    <row r="66" spans="1:18" ht="34.5" customHeight="1">
      <c r="A66" s="106"/>
      <c r="B66" s="119" t="s">
        <v>101</v>
      </c>
      <c r="C66" s="109">
        <v>-306.77199999999999</v>
      </c>
      <c r="D66" s="109">
        <v>-175.15760000000003</v>
      </c>
      <c r="E66" s="113">
        <v>-6.69</v>
      </c>
      <c r="F66" s="113">
        <v>-6.4560000000000004</v>
      </c>
      <c r="G66" s="113">
        <v>-40.023000000000003</v>
      </c>
      <c r="H66" s="113"/>
      <c r="I66" s="113">
        <v>-38.130000000000003</v>
      </c>
      <c r="J66" s="82"/>
      <c r="K66" s="109"/>
      <c r="L66" s="109"/>
      <c r="M66" s="82">
        <f t="shared" si="13"/>
        <v>-573.22860000000003</v>
      </c>
      <c r="N66" s="3"/>
      <c r="O66" s="82">
        <f t="shared" si="9"/>
        <v>-573.22860000000003</v>
      </c>
      <c r="P66" s="3"/>
      <c r="Q66" s="71">
        <f t="shared" si="10"/>
        <v>-573.22860000000003</v>
      </c>
      <c r="R66" s="82">
        <f t="shared" si="11"/>
        <v>-5.5599282250242486E-2</v>
      </c>
    </row>
    <row r="67" spans="1:18" ht="12" customHeight="1">
      <c r="B67" s="119"/>
      <c r="C67" s="109"/>
      <c r="D67" s="109"/>
      <c r="E67" s="113"/>
      <c r="F67" s="113"/>
      <c r="G67" s="113"/>
      <c r="H67" s="113"/>
      <c r="I67" s="5"/>
      <c r="J67" s="82"/>
      <c r="K67" s="109"/>
      <c r="L67" s="109"/>
      <c r="M67" s="82"/>
      <c r="N67" s="3"/>
      <c r="O67" s="82"/>
      <c r="P67" s="3"/>
      <c r="Q67" s="71"/>
      <c r="R67" s="82"/>
    </row>
    <row r="68" spans="1:18" ht="34.5" customHeight="1" thickBot="1">
      <c r="B68" s="120" t="s">
        <v>102</v>
      </c>
      <c r="C68" s="121">
        <f t="shared" ref="C68:L68" si="16">C20-C46</f>
        <v>-19186.860761000004</v>
      </c>
      <c r="D68" s="121">
        <f t="shared" si="16"/>
        <v>2725.9754489999905</v>
      </c>
      <c r="E68" s="122">
        <f t="shared" si="16"/>
        <v>-1369.9706120000046</v>
      </c>
      <c r="F68" s="122">
        <f t="shared" si="16"/>
        <v>685.92500000000007</v>
      </c>
      <c r="G68" s="122">
        <f t="shared" si="16"/>
        <v>-1968.273000000001</v>
      </c>
      <c r="H68" s="122">
        <f t="shared" si="16"/>
        <v>0</v>
      </c>
      <c r="I68" s="121">
        <f t="shared" si="16"/>
        <v>1228.033999999996</v>
      </c>
      <c r="J68" s="121">
        <f t="shared" si="16"/>
        <v>1.9607739999999936</v>
      </c>
      <c r="K68" s="121">
        <f t="shared" si="16"/>
        <v>58.175230699999993</v>
      </c>
      <c r="L68" s="121">
        <f t="shared" si="16"/>
        <v>37.624829999999974</v>
      </c>
      <c r="M68" s="121">
        <f>SUM(C68:L68)</f>
        <v>-17787.409089300025</v>
      </c>
      <c r="N68" s="121">
        <f>N20-N46</f>
        <v>0</v>
      </c>
      <c r="O68" s="121">
        <f>O20-O46</f>
        <v>-17787.409089300025</v>
      </c>
      <c r="P68" s="121">
        <f>P20-P46</f>
        <v>-2173.0360000000001</v>
      </c>
      <c r="Q68" s="123">
        <f>Q20-Q46</f>
        <v>-19960.445089300018</v>
      </c>
      <c r="R68" s="124">
        <f>Q68/$Q$11*100</f>
        <v>-1.9360276517264809</v>
      </c>
    </row>
    <row r="69" spans="1:18" ht="20.100000000000001" customHeight="1" thickTop="1"/>
  </sheetData>
  <mergeCells count="7">
    <mergeCell ref="Q17:Q18"/>
    <mergeCell ref="R17:R18"/>
    <mergeCell ref="N2:R2"/>
    <mergeCell ref="B3:R3"/>
    <mergeCell ref="B4:R4"/>
    <mergeCell ref="B5:R5"/>
    <mergeCell ref="Q13:R16"/>
  </mergeCells>
  <pageMargins left="0" right="0.11811023622047245" top="0.59055118110236227" bottom="0" header="0.31496062992125984" footer="0.31496062992125984"/>
  <pageSetup paperSize="9" scale="50" firstPageNumber="0" orientation="landscape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iunie 2019 </vt:lpstr>
      <vt:lpstr>'iunie 2019 '!Print_Area</vt:lpstr>
      <vt:lpstr>'iunie 2019 '!Print_Titles</vt:lpstr>
    </vt:vector>
  </TitlesOfParts>
  <Company>Ministerul Finantelor Publice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74608387</cp:lastModifiedBy>
  <cp:lastPrinted>2019-07-24T08:05:10Z</cp:lastPrinted>
  <dcterms:created xsi:type="dcterms:W3CDTF">2019-07-24T07:58:15Z</dcterms:created>
  <dcterms:modified xsi:type="dcterms:W3CDTF">2019-07-31T16:22:09Z</dcterms:modified>
</cp:coreProperties>
</file>