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21" windowWidth="11520" windowHeight="9945" activeTab="3"/>
  </bookViews>
  <sheets>
    <sheet name="A 1 Sinteza executie trim. 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 '!$A$1:$F$21</definedName>
    <definedName name="_xlnm.Print_Area" localSheetId="2">'A 3 ch personal pe bugete'!$B$2:$M$14</definedName>
    <definedName name="_xlnm.Print_Area" localSheetId="3">'A 4 OPC BS p'!$B$1:$I$66</definedName>
    <definedName name="_xlnm.Print_Area" localSheetId="1">'Anexa 2 '!$A$2:$I$51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<sst xmlns="http://schemas.openxmlformats.org/spreadsheetml/2006/main" count="187" uniqueCount="168">
  <si>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</si>
  <si>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</si>
  <si>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</si>
  <si>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</si>
  <si>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</si>
  <si>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</si>
  <si>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</si>
  <si>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</si>
  <si>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</si>
  <si>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</si>
  <si>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</si>
  <si>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</si>
  <si>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</si>
  <si>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</si>
  <si>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</si>
  <si>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</si>
  <si>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</si>
  <si>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</si>
  <si>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</si>
  <si>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</si>
  <si>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</si>
  <si>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</si>
  <si>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</si>
  <si>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</si>
  <si>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</si>
  <si>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</si>
  <si>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</si>
  <si>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</si>
  <si>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</si>
  <si>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</si>
  <si>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</si>
  <si>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</si>
  <si>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</si>
  <si>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</si>
  <si>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</si>
  <si>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</si>
  <si>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</si>
  <si>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</si>
  <si>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</si>
  <si>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</si>
  <si>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</si>
  <si>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</si>
  <si>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Plati efectuate in anii precedenti si recuperate in anul curent **)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</si>
  <si>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</si>
  <si>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</si>
  <si>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</si>
  <si>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</si>
  <si>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</si>
  <si>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</si>
  <si>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</si>
  <si>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</si>
  <si>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</si>
  <si>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</si>
  <si>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</si>
  <si>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 xml:space="preserve">         PIB - milioane lei  </t>
  </si>
  <si>
    <t>% din total program anual</t>
  </si>
  <si>
    <t>Trim.III</t>
  </si>
  <si>
    <t>Trim.IV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</si>
  <si>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</si>
  <si>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</si>
  <si>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</si>
  <si>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</si>
  <si>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</si>
  <si>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</si>
  <si>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</si>
  <si>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</si>
  <si>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</si>
  <si>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</si>
  <si>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</si>
  <si>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</si>
  <si>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</si>
  <si>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</si>
  <si>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</si>
  <si>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</si>
  <si>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</si>
  <si>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</si>
  <si>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</si>
  <si>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</si>
  <si>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</si>
  <si>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</si>
  <si>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</si>
  <si>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</si>
  <si>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</si>
  <si>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</si>
  <si>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</si>
  <si>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 xml:space="preserve">Inalta Curte de Casatie si Justitie </t>
  </si>
  <si>
    <t xml:space="preserve">Ministerul Sanatatii </t>
  </si>
  <si>
    <t>Consiliul National de Solutionare a Contestatiilor</t>
  </si>
  <si>
    <t>6=5/4*100</t>
  </si>
  <si>
    <t xml:space="preserve">-milioane lei- </t>
  </si>
  <si>
    <r>
      <t xml:space="preserve"> </t>
    </r>
    <r>
      <rPr>
        <b/>
        <sz val="10"/>
        <color indexed="8"/>
        <rFont val="Arial"/>
        <family val="2"/>
      </rPr>
      <t>TOTAL din care:</t>
    </r>
  </si>
  <si>
    <t>mii lei</t>
  </si>
  <si>
    <t xml:space="preserve">Ministerul Culturii </t>
  </si>
  <si>
    <t>Autoritatea pentru Administrarea Activelor Statului</t>
  </si>
  <si>
    <t>Ministerul Fondurilor Europene</t>
  </si>
  <si>
    <t xml:space="preserve">         EXECUŢIA BUGETULUI GENERAL CONSOLIDAT   </t>
  </si>
  <si>
    <t>Trimestrul I iniţial</t>
  </si>
  <si>
    <t>Trimestrul I actualizat</t>
  </si>
  <si>
    <t>Execuţie trimestrul I</t>
  </si>
  <si>
    <t>Trimestrul I
iniţial</t>
  </si>
  <si>
    <t>Trimestrul I 
actualizat</t>
  </si>
  <si>
    <t>Execuţie trim. I</t>
  </si>
  <si>
    <t>% din program trim.I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</si>
  <si>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</si>
  <si>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</si>
  <si>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</si>
  <si>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</si>
  <si>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Administratia Prezidentiala </t>
  </si>
  <si>
    <t xml:space="preserve">Senatul Romaniei </t>
  </si>
  <si>
    <t xml:space="preserve">Camera Deputatilor </t>
  </si>
  <si>
    <t xml:space="preserve">Curtea Constitutionala </t>
  </si>
  <si>
    <t xml:space="preserve">Consiliul Legislativ </t>
  </si>
  <si>
    <t xml:space="preserve">Curtea de Conturi </t>
  </si>
  <si>
    <t xml:space="preserve">Consiliul Concurentei </t>
  </si>
  <si>
    <t xml:space="preserve">Avocatul Poporului </t>
  </si>
  <si>
    <t xml:space="preserve">Consiliul National pentru Studierea Arhivelor Securitatii </t>
  </si>
  <si>
    <t xml:space="preserve">Consiliul National al Audiovizualului </t>
  </si>
  <si>
    <t xml:space="preserve">Secretariatul General al Guvernului </t>
  </si>
  <si>
    <t xml:space="preserve">Ministerul Afacerilor Externe </t>
  </si>
  <si>
    <t>Ministerul Dezvoltarii Regionale si Administratiei Publice</t>
  </si>
  <si>
    <t xml:space="preserve">Ministerul Finantelor Publice </t>
  </si>
  <si>
    <t xml:space="preserve">Ministerul Justitiei </t>
  </si>
  <si>
    <t xml:space="preserve">Ministerul Apararii Nationale </t>
  </si>
  <si>
    <t xml:space="preserve">Ministerul Afacerilor Interne </t>
  </si>
  <si>
    <t>Ministerul Muncii, Familiei, Protectiei Sociale si Persoanelor Varstnice</t>
  </si>
  <si>
    <t>Ministerul Tineretului si Sportului</t>
  </si>
  <si>
    <t xml:space="preserve">Ministerul Agriculturii si Dezvoltarii Rurale </t>
  </si>
  <si>
    <t>Ministerul Mediului Apelor si Padurilor</t>
  </si>
  <si>
    <t xml:space="preserve">Ministerul Transporturilor </t>
  </si>
  <si>
    <t>Ministerul Educatiei si Cercetarii Stiintifice</t>
  </si>
  <si>
    <t xml:space="preserve">Ministerul Public </t>
  </si>
  <si>
    <t xml:space="preserve">Agentia Nationala de Integritate </t>
  </si>
  <si>
    <t xml:space="preserve">Serviciul Roman de Informatii </t>
  </si>
  <si>
    <t xml:space="preserve">Serviciul de Informatii Externe </t>
  </si>
  <si>
    <t xml:space="preserve">Serviciul de Protectie si Paza </t>
  </si>
  <si>
    <t xml:space="preserve">Serviciul de Telecomunicatii Speciale </t>
  </si>
  <si>
    <t xml:space="preserve">Academia Romana </t>
  </si>
  <si>
    <t xml:space="preserve">Autoritatea Nationala Sanitar-Veterinara si pentru Siguranta Alimentelor </t>
  </si>
  <si>
    <t xml:space="preserve">Secretariatul de stat pentru recunoasterea meritelor luptatorilor impotriva regimului comunist instaurat in Romania in perioada 1945 - 1989 </t>
  </si>
  <si>
    <t xml:space="preserve">Oficiul National de Prevenire si Combaterea Spalarii Banilor </t>
  </si>
  <si>
    <t xml:space="preserve">Oficiul registrului national al informatiilor secrete de stat </t>
  </si>
  <si>
    <t xml:space="preserve">Consiliul National pentru Combaterea Discriminarii </t>
  </si>
  <si>
    <t xml:space="preserve">Agentia Nationala de Presa AGERPRES </t>
  </si>
  <si>
    <t xml:space="preserve">Institutul Cultural Roman </t>
  </si>
  <si>
    <t xml:space="preserve">Societatea Romana de Radiodifuziune </t>
  </si>
  <si>
    <t xml:space="preserve">Societatea Romana de Televiziune </t>
  </si>
  <si>
    <t xml:space="preserve">Consiliul Superior al Magistraturii </t>
  </si>
  <si>
    <t xml:space="preserve">Autoritatea Electorala Permanenta </t>
  </si>
  <si>
    <t xml:space="preserve">Autoritatea Nationala de Supraveghere a Prelucrarii Datelor cu Caracter Personal </t>
  </si>
  <si>
    <t xml:space="preserve">Consiliul Economic si Social </t>
  </si>
  <si>
    <t>Autoritatea Nationala pentru Restituirea Proprietatilor</t>
  </si>
  <si>
    <t xml:space="preserve">Ministerul Finantelor Publice-Actiuni Generale </t>
  </si>
  <si>
    <t>Grad de realizare trim.I 2016</t>
  </si>
  <si>
    <t>CHELTUIELI DE PERSONAL  2016</t>
  </si>
  <si>
    <t>Program 2016 
iniţial</t>
  </si>
  <si>
    <t>Program           2016 
actualizat</t>
  </si>
  <si>
    <t>Ministerul Energiei</t>
  </si>
  <si>
    <t>Academia Oamenilor de Ştiinţă din România</t>
  </si>
  <si>
    <t>Ministerul pentru Consultare Publică şi Dialog Civic</t>
  </si>
  <si>
    <t>Ministerul Comunicațiilor și pentru Societatea Informationala</t>
  </si>
  <si>
    <t>Ministerul Economiei, Comertului si Relațiilor cu Mediul de Afaceri</t>
  </si>
  <si>
    <t>Program    2016            iniţial</t>
  </si>
  <si>
    <t>Program     2016     actualizat</t>
  </si>
  <si>
    <t>Realizari trim. I 2016</t>
  </si>
  <si>
    <t xml:space="preserve">   -pe anul 2016 -</t>
  </si>
  <si>
    <t>Program actualizat Trim. I</t>
  </si>
  <si>
    <t>TOTAL - program actualizat anual</t>
  </si>
  <si>
    <t>Program actualizat trim. I 2016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</si>
</sst>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0.000%"/>
  </numFmts>
  <fonts count="89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7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85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85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43" fontId="0" fillId="0" borderId="0" applyFont="0" applyFill="0" applyBorder="0" applyAlignment="0" applyProtection="0"/>
    <xf numFmtId="184" fontId="21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21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21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21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21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21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21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184" fontId="21" fillId="0" borderId="0">
      <alignment/>
      <protection/>
    </xf>
    <xf numFmtId="184" fontId="86" fillId="0" borderId="0">
      <alignment/>
      <protection/>
    </xf>
    <xf numFmtId="184" fontId="86" fillId="0" borderId="0">
      <alignment/>
      <protection/>
    </xf>
    <xf numFmtId="41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4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87" fillId="0" borderId="17">
      <alignment/>
      <protection/>
    </xf>
    <xf numFmtId="0" fontId="87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84" fillId="0" borderId="1">
      <alignment horizontal="left"/>
      <protection locked="0"/>
    </xf>
    <xf numFmtId="0" fontId="84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171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47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69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2" fillId="50" borderId="0" xfId="0" applyNumberFormat="1" applyFont="1" applyFill="1" applyBorder="1" applyAlignment="1" applyProtection="1">
      <alignment horizontal="right"/>
      <protection locked="0"/>
    </xf>
    <xf numFmtId="172" fontId="71" fillId="50" borderId="0" xfId="0" applyNumberFormat="1" applyFont="1" applyFill="1" applyBorder="1" applyAlignment="1" applyProtection="1">
      <alignment horizontal="right"/>
      <protection locked="0"/>
    </xf>
    <xf numFmtId="172" fontId="71" fillId="50" borderId="21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left" indent="1"/>
      <protection locked="0"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6" fillId="50" borderId="0" xfId="0" applyNumberFormat="1" applyFont="1" applyFill="1" applyBorder="1" applyAlignment="1" applyProtection="1">
      <alignment horizont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2" fillId="50" borderId="0" xfId="0" applyNumberFormat="1" applyFont="1" applyFill="1" applyBorder="1" applyAlignment="1" applyProtection="1">
      <alignment horizontal="left" indent="2"/>
      <protection locked="0"/>
    </xf>
    <xf numFmtId="172" fontId="72" fillId="14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left" wrapText="1" indent="4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vertical="center"/>
      <protection/>
    </xf>
    <xf numFmtId="172" fontId="71" fillId="50" borderId="0" xfId="0" applyNumberFormat="1" applyFont="1" applyFill="1" applyBorder="1" applyAlignment="1" applyProtection="1">
      <alignment horizontal="left" wrapText="1" indent="6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71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horizontal="left" vertical="center" indent="4"/>
      <protection/>
    </xf>
    <xf numFmtId="172" fontId="72" fillId="50" borderId="0" xfId="0" applyNumberFormat="1" applyFont="1" applyFill="1" applyBorder="1" applyAlignment="1">
      <alignment horizontal="left" vertical="center" indent="2"/>
    </xf>
    <xf numFmtId="172" fontId="72" fillId="50" borderId="0" xfId="0" applyNumberFormat="1" applyFont="1" applyFill="1" applyBorder="1" applyAlignment="1">
      <alignment vertical="center"/>
    </xf>
    <xf numFmtId="172" fontId="72" fillId="50" borderId="0" xfId="0" applyNumberFormat="1" applyFont="1" applyFill="1" applyBorder="1" applyAlignment="1" applyProtection="1">
      <alignment horizontal="left" vertical="center" indent="2"/>
      <protection/>
    </xf>
    <xf numFmtId="172" fontId="72" fillId="50" borderId="0" xfId="0" applyNumberFormat="1" applyFont="1" applyFill="1" applyBorder="1" applyAlignment="1" applyProtection="1">
      <alignment horizontal="left" wrapText="1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2" fillId="50" borderId="0" xfId="0" applyNumberFormat="1" applyFont="1" applyFill="1" applyBorder="1" applyAlignment="1" applyProtection="1">
      <alignment horizontal="left" indent="1"/>
      <protection/>
    </xf>
    <xf numFmtId="172" fontId="72" fillId="50" borderId="0" xfId="0" applyNumberFormat="1" applyFont="1" applyFill="1" applyBorder="1" applyAlignment="1">
      <alignment horizontal="right" vertical="center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172" fontId="72" fillId="50" borderId="0" xfId="0" applyNumberFormat="1" applyFont="1" applyFill="1" applyBorder="1" applyAlignment="1" applyProtection="1">
      <alignment horizontal="left" indent="2"/>
      <protection/>
    </xf>
    <xf numFmtId="172" fontId="71" fillId="50" borderId="0" xfId="0" applyNumberFormat="1" applyFont="1" applyFill="1" applyBorder="1" applyAlignment="1" applyProtection="1">
      <alignment horizontal="left" wrapText="1" indent="4"/>
      <protection/>
    </xf>
    <xf numFmtId="172" fontId="71" fillId="50" borderId="0" xfId="0" applyNumberFormat="1" applyFont="1" applyFill="1" applyBorder="1" applyAlignment="1" applyProtection="1">
      <alignment horizontal="right" vertical="center"/>
      <protection/>
    </xf>
    <xf numFmtId="172" fontId="71" fillId="50" borderId="0" xfId="0" applyNumberFormat="1" applyFont="1" applyFill="1" applyBorder="1" applyAlignment="1">
      <alignment horizontal="right" vertical="center"/>
    </xf>
    <xf numFmtId="172" fontId="71" fillId="50" borderId="0" xfId="0" applyNumberFormat="1" applyFont="1" applyFill="1" applyBorder="1" applyAlignment="1" applyProtection="1">
      <alignment horizontal="left" indent="4"/>
      <protection/>
    </xf>
    <xf numFmtId="172" fontId="71" fillId="50" borderId="0" xfId="0" applyNumberFormat="1" applyFont="1" applyFill="1" applyBorder="1" applyAlignment="1" applyProtection="1">
      <alignment horizontal="left" vertical="center" indent="4"/>
      <protection/>
    </xf>
    <xf numFmtId="172" fontId="72" fillId="50" borderId="0" xfId="0" applyNumberFormat="1" applyFont="1" applyFill="1" applyBorder="1" applyAlignment="1" applyProtection="1">
      <alignment horizontal="left" wrapText="1" indent="2"/>
      <protection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172" fontId="72" fillId="50" borderId="0" xfId="0" applyNumberFormat="1" applyFont="1" applyFill="1" applyBorder="1" applyAlignment="1">
      <alignment horizontal="left" wrapText="1" indent="1"/>
    </xf>
    <xf numFmtId="172" fontId="72" fillId="50" borderId="0" xfId="0" applyNumberFormat="1" applyFont="1" applyFill="1" applyAlignment="1">
      <alignment horizontal="left" wrapText="1" indent="1"/>
    </xf>
    <xf numFmtId="172" fontId="72" fillId="50" borderId="0" xfId="0" applyNumberFormat="1" applyFont="1" applyFill="1" applyAlignment="1">
      <alignment horizontal="center" vertical="center"/>
    </xf>
    <xf numFmtId="172" fontId="72" fillId="50" borderId="0" xfId="0" applyNumberFormat="1" applyFont="1" applyFill="1" applyBorder="1" applyAlignment="1" applyProtection="1">
      <alignment horizontal="center" vertical="center"/>
      <protection/>
    </xf>
    <xf numFmtId="172" fontId="72" fillId="50" borderId="0" xfId="0" applyNumberFormat="1" applyFont="1" applyFill="1" applyBorder="1" applyAlignment="1">
      <alignment horizontal="center" vertical="center"/>
    </xf>
    <xf numFmtId="176" fontId="75" fillId="50" borderId="0" xfId="0" applyNumberFormat="1" applyFont="1" applyFill="1" applyBorder="1" applyAlignment="1" applyProtection="1">
      <alignment horizontal="center" vertical="center"/>
      <protection locked="0"/>
    </xf>
    <xf numFmtId="172" fontId="76" fillId="50" borderId="0" xfId="0" applyNumberFormat="1" applyFont="1" applyFill="1" applyBorder="1" applyAlignment="1" applyProtection="1">
      <alignment horizontal="center" vertical="center"/>
      <protection locked="0"/>
    </xf>
    <xf numFmtId="172" fontId="71" fillId="0" borderId="0" xfId="0" applyNumberFormat="1" applyFont="1" applyFill="1" applyBorder="1" applyAlignment="1" applyProtection="1">
      <alignment horizontal="left" vertical="center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2" fontId="73" fillId="50" borderId="0" xfId="0" applyNumberFormat="1" applyFont="1" applyFill="1" applyAlignment="1" applyProtection="1">
      <alignment horizontal="right"/>
      <protection locked="0"/>
    </xf>
    <xf numFmtId="175" fontId="71" fillId="50" borderId="0" xfId="0" applyNumberFormat="1" applyFont="1" applyFill="1" applyBorder="1" applyAlignment="1" applyProtection="1">
      <alignment horizontal="center"/>
      <protection locked="0"/>
    </xf>
    <xf numFmtId="0" fontId="72" fillId="50" borderId="22" xfId="569" applyFont="1" applyFill="1" applyBorder="1" applyAlignment="1">
      <alignment horizontal="center" vertical="center" wrapText="1"/>
      <protection/>
    </xf>
    <xf numFmtId="173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left" indent="2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172" fontId="79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23" xfId="0" applyFont="1" applyFill="1" applyBorder="1" applyAlignment="1">
      <alignment horizontal="center"/>
    </xf>
    <xf numFmtId="174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23" xfId="0" applyNumberFormat="1" applyFill="1" applyBorder="1" applyAlignment="1">
      <alignment/>
    </xf>
    <xf numFmtId="174" fontId="0" fillId="0" borderId="23" xfId="0" applyNumberFormat="1" applyFill="1" applyBorder="1" applyAlignment="1">
      <alignment/>
    </xf>
    <xf numFmtId="174" fontId="0" fillId="0" borderId="23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4" fontId="80" fillId="0" borderId="0" xfId="0" applyNumberFormat="1" applyFont="1" applyAlignment="1">
      <alignment/>
    </xf>
    <xf numFmtId="0" fontId="0" fillId="0" borderId="0" xfId="571" applyFont="1">
      <alignment/>
      <protection/>
    </xf>
    <xf numFmtId="0" fontId="0" fillId="0" borderId="25" xfId="571" applyFont="1" applyBorder="1" applyAlignment="1">
      <alignment horizontal="center" vertical="center" wrapText="1"/>
      <protection/>
    </xf>
    <xf numFmtId="0" fontId="0" fillId="0" borderId="0" xfId="571" applyFont="1" applyAlignment="1">
      <alignment horizontal="center" vertical="center"/>
      <protection/>
    </xf>
    <xf numFmtId="172" fontId="0" fillId="0" borderId="25" xfId="571" applyNumberFormat="1" applyFont="1" applyBorder="1">
      <alignment/>
      <protection/>
    </xf>
    <xf numFmtId="172" fontId="0" fillId="0" borderId="25" xfId="597" applyNumberFormat="1" applyFont="1" applyBorder="1" applyAlignment="1">
      <alignment/>
    </xf>
    <xf numFmtId="176" fontId="0" fillId="0" borderId="25" xfId="597" applyNumberFormat="1" applyFont="1" applyBorder="1" applyAlignment="1">
      <alignment/>
    </xf>
    <xf numFmtId="172" fontId="0" fillId="0" borderId="0" xfId="571" applyNumberFormat="1" applyFont="1">
      <alignment/>
      <protection/>
    </xf>
    <xf numFmtId="3" fontId="0" fillId="0" borderId="0" xfId="571" applyNumberFormat="1" applyFont="1">
      <alignment/>
      <protection/>
    </xf>
    <xf numFmtId="172" fontId="79" fillId="50" borderId="26" xfId="0" applyNumberFormat="1" applyFont="1" applyFill="1" applyBorder="1" applyAlignment="1">
      <alignment/>
    </xf>
    <xf numFmtId="0" fontId="0" fillId="50" borderId="0" xfId="0" applyFont="1" applyFill="1" applyAlignment="1">
      <alignment horizontal="left"/>
    </xf>
    <xf numFmtId="0" fontId="0" fillId="50" borderId="27" xfId="0" applyFont="1" applyFill="1" applyBorder="1" applyAlignment="1">
      <alignment horizontal="center"/>
    </xf>
    <xf numFmtId="0" fontId="79" fillId="50" borderId="27" xfId="0" applyFont="1" applyFill="1" applyBorder="1" applyAlignment="1">
      <alignment/>
    </xf>
    <xf numFmtId="0" fontId="0" fillId="50" borderId="27" xfId="0" applyFont="1" applyFill="1" applyBorder="1" applyAlignment="1">
      <alignment/>
    </xf>
    <xf numFmtId="173" fontId="72" fillId="50" borderId="0" xfId="0" applyNumberFormat="1" applyFont="1" applyFill="1" applyBorder="1" applyAlignment="1" applyProtection="1">
      <alignment horizontal="center"/>
      <protection locked="0"/>
    </xf>
    <xf numFmtId="0" fontId="79" fillId="50" borderId="0" xfId="0" applyFont="1" applyFill="1" applyAlignment="1" quotePrefix="1">
      <alignment horizontal="center"/>
    </xf>
    <xf numFmtId="0" fontId="79" fillId="50" borderId="0" xfId="0" applyFont="1" applyFill="1" applyAlignment="1">
      <alignment horizontal="center"/>
    </xf>
    <xf numFmtId="0" fontId="79" fillId="50" borderId="26" xfId="0" applyFont="1" applyFill="1" applyBorder="1" applyAlignment="1">
      <alignment horizontal="center"/>
    </xf>
    <xf numFmtId="4" fontId="80" fillId="0" borderId="0" xfId="570" applyNumberFormat="1" applyFont="1" applyFill="1" applyBorder="1">
      <alignment/>
      <protection/>
    </xf>
    <xf numFmtId="0" fontId="80" fillId="0" borderId="0" xfId="570" applyFont="1" applyFill="1" applyBorder="1">
      <alignment/>
      <protection/>
    </xf>
    <xf numFmtId="0" fontId="81" fillId="0" borderId="0" xfId="570" applyFont="1" applyFill="1" applyBorder="1">
      <alignment/>
      <protection/>
    </xf>
    <xf numFmtId="0" fontId="81" fillId="0" borderId="0" xfId="570" applyFont="1" applyFill="1" applyBorder="1" applyAlignment="1">
      <alignment horizontal="center"/>
      <protection/>
    </xf>
    <xf numFmtId="172" fontId="71" fillId="50" borderId="0" xfId="0" applyNumberFormat="1" applyFont="1" applyFill="1" applyAlignment="1" applyProtection="1">
      <alignment wrapText="1"/>
      <protection locked="0"/>
    </xf>
    <xf numFmtId="172" fontId="71" fillId="50" borderId="0" xfId="0" applyNumberFormat="1" applyFont="1" applyFill="1" applyAlignment="1" applyProtection="1">
      <alignment horizontal="center" wrapText="1"/>
      <protection locked="0"/>
    </xf>
    <xf numFmtId="172" fontId="72" fillId="50" borderId="0" xfId="0" applyNumberFormat="1" applyFont="1" applyFill="1" applyBorder="1" applyAlignment="1" applyProtection="1">
      <alignment horizontal="right"/>
      <protection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>
      <alignment horizontal="right" vertical="center"/>
    </xf>
    <xf numFmtId="176" fontId="75" fillId="50" borderId="0" xfId="0" applyNumberFormat="1" applyFont="1" applyFill="1" applyBorder="1" applyAlignment="1" applyProtection="1">
      <alignment horizontal="center" vertical="center"/>
      <protection locked="0"/>
    </xf>
    <xf numFmtId="0" fontId="81" fillId="50" borderId="0" xfId="570" applyFont="1" applyFill="1" applyBorder="1" applyAlignment="1">
      <alignment/>
      <protection/>
    </xf>
    <xf numFmtId="0" fontId="80" fillId="50" borderId="0" xfId="570" applyFont="1" applyFill="1" applyBorder="1" applyAlignment="1">
      <alignment vertical="top" wrapText="1"/>
      <protection/>
    </xf>
    <xf numFmtId="4" fontId="80" fillId="50" borderId="0" xfId="570" applyNumberFormat="1" applyFont="1" applyFill="1" applyBorder="1">
      <alignment/>
      <protection/>
    </xf>
    <xf numFmtId="0" fontId="80" fillId="50" borderId="0" xfId="570" applyFont="1" applyFill="1" applyBorder="1">
      <alignment/>
      <protection/>
    </xf>
    <xf numFmtId="0" fontId="81" fillId="50" borderId="0" xfId="570" applyFont="1" applyFill="1" applyBorder="1">
      <alignment/>
      <protection/>
    </xf>
    <xf numFmtId="0" fontId="0" fillId="0" borderId="28" xfId="571" applyFont="1" applyBorder="1" applyAlignment="1">
      <alignment horizontal="center" vertical="center" wrapText="1"/>
      <protection/>
    </xf>
    <xf numFmtId="172" fontId="0" fillId="0" borderId="28" xfId="571" applyNumberFormat="1" applyFont="1" applyBorder="1">
      <alignment/>
      <protection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top" wrapText="1"/>
    </xf>
    <xf numFmtId="0" fontId="83" fillId="50" borderId="0" xfId="0" applyFont="1" applyFill="1" applyBorder="1" applyAlignment="1">
      <alignment/>
    </xf>
    <xf numFmtId="0" fontId="22" fillId="50" borderId="0" xfId="570" applyFont="1" applyFill="1" applyBorder="1">
      <alignment/>
      <protection/>
    </xf>
    <xf numFmtId="0" fontId="0" fillId="50" borderId="0" xfId="571" applyFont="1" applyFill="1">
      <alignment/>
      <protection/>
    </xf>
    <xf numFmtId="0" fontId="0" fillId="50" borderId="0" xfId="571" applyFont="1" applyFill="1" applyAlignment="1">
      <alignment horizontal="right"/>
      <protection/>
    </xf>
    <xf numFmtId="49" fontId="0" fillId="50" borderId="0" xfId="0" applyNumberFormat="1" applyFont="1" applyFill="1" applyBorder="1" applyAlignment="1" applyProtection="1">
      <alignment horizontal="right"/>
      <protection locked="0"/>
    </xf>
    <xf numFmtId="172" fontId="74" fillId="50" borderId="27" xfId="0" applyNumberFormat="1" applyFont="1" applyFill="1" applyBorder="1" applyAlignment="1" applyProtection="1">
      <alignment/>
      <protection locked="0"/>
    </xf>
    <xf numFmtId="49" fontId="71" fillId="50" borderId="27" xfId="0" applyNumberFormat="1" applyFont="1" applyFill="1" applyBorder="1" applyAlignment="1" applyProtection="1">
      <alignment horizontal="right"/>
      <protection locked="0"/>
    </xf>
    <xf numFmtId="0" fontId="72" fillId="50" borderId="23" xfId="569" applyFont="1" applyFill="1" applyBorder="1" applyAlignment="1" quotePrefix="1">
      <alignment horizontal="center" vertical="center" wrapText="1"/>
      <protection/>
    </xf>
    <xf numFmtId="172" fontId="73" fillId="50" borderId="29" xfId="0" applyNumberFormat="1" applyFont="1" applyFill="1" applyBorder="1" applyAlignment="1" applyProtection="1">
      <alignment horizontal="center"/>
      <protection locked="0"/>
    </xf>
    <xf numFmtId="0" fontId="24" fillId="0" borderId="29" xfId="569" applyFont="1" applyFill="1" applyBorder="1" applyAlignment="1">
      <alignment horizontal="center"/>
      <protection/>
    </xf>
    <xf numFmtId="172" fontId="24" fillId="50" borderId="29" xfId="0" applyNumberFormat="1" applyFont="1" applyFill="1" applyBorder="1" applyAlignment="1" applyProtection="1">
      <alignment horizontal="center" wrapText="1"/>
      <protection locked="0"/>
    </xf>
    <xf numFmtId="0" fontId="24" fillId="0" borderId="29" xfId="569" applyFont="1" applyFill="1" applyBorder="1" applyAlignment="1">
      <alignment horizontal="center" wrapText="1"/>
      <protection/>
    </xf>
    <xf numFmtId="174" fontId="79" fillId="50" borderId="27" xfId="0" applyNumberFormat="1" applyFont="1" applyFill="1" applyBorder="1" applyAlignment="1">
      <alignment/>
    </xf>
    <xf numFmtId="172" fontId="79" fillId="50" borderId="27" xfId="0" applyNumberFormat="1" applyFont="1" applyFill="1" applyBorder="1" applyAlignment="1">
      <alignment/>
    </xf>
    <xf numFmtId="172" fontId="79" fillId="50" borderId="0" xfId="0" applyNumberFormat="1" applyFont="1" applyFill="1" applyAlignment="1">
      <alignment/>
    </xf>
    <xf numFmtId="172" fontId="0" fillId="50" borderId="0" xfId="0" applyNumberFormat="1" applyFont="1" applyFill="1" applyAlignment="1">
      <alignment/>
    </xf>
    <xf numFmtId="172" fontId="79" fillId="50" borderId="0" xfId="0" applyNumberFormat="1" applyFont="1" applyFill="1" applyBorder="1" applyAlignment="1">
      <alignment/>
    </xf>
    <xf numFmtId="0" fontId="0" fillId="50" borderId="0" xfId="0" applyFill="1" applyAlignment="1">
      <alignment/>
    </xf>
    <xf numFmtId="0" fontId="0" fillId="50" borderId="0" xfId="0" applyFill="1" applyAlignment="1">
      <alignment horizontal="right"/>
    </xf>
    <xf numFmtId="0" fontId="0" fillId="50" borderId="23" xfId="0" applyFill="1" applyBorder="1" applyAlignment="1">
      <alignment/>
    </xf>
    <xf numFmtId="0" fontId="0" fillId="50" borderId="23" xfId="0" applyFill="1" applyBorder="1" applyAlignment="1">
      <alignment horizontal="right"/>
    </xf>
    <xf numFmtId="0" fontId="81" fillId="50" borderId="30" xfId="570" applyFont="1" applyFill="1" applyBorder="1" applyAlignment="1">
      <alignment horizontal="center"/>
      <protection/>
    </xf>
    <xf numFmtId="49" fontId="81" fillId="50" borderId="30" xfId="570" applyNumberFormat="1" applyFont="1" applyFill="1" applyBorder="1" applyAlignment="1" quotePrefix="1">
      <alignment horizontal="center" vertical="top" wrapText="1"/>
      <protection/>
    </xf>
    <xf numFmtId="49" fontId="81" fillId="50" borderId="30" xfId="570" applyNumberFormat="1" applyFont="1" applyFill="1" applyBorder="1" applyAlignment="1">
      <alignment horizontal="center" vertical="top" wrapText="1"/>
      <protection/>
    </xf>
    <xf numFmtId="49" fontId="81" fillId="50" borderId="30" xfId="570" applyNumberFormat="1" applyFont="1" applyFill="1" applyBorder="1" applyAlignment="1">
      <alignment horizontal="center"/>
      <protection/>
    </xf>
    <xf numFmtId="0" fontId="0" fillId="50" borderId="0" xfId="571" applyFont="1" applyFill="1" applyBorder="1" applyAlignment="1">
      <alignment vertical="center"/>
      <protection/>
    </xf>
    <xf numFmtId="0" fontId="0" fillId="50" borderId="0" xfId="571" applyFont="1" applyFill="1" applyBorder="1" applyAlignment="1">
      <alignment vertical="center" wrapText="1"/>
      <protection/>
    </xf>
    <xf numFmtId="0" fontId="79" fillId="50" borderId="27" xfId="571" applyFont="1" applyFill="1" applyBorder="1" applyAlignment="1">
      <alignment vertical="center"/>
      <protection/>
    </xf>
    <xf numFmtId="0" fontId="34" fillId="50" borderId="0" xfId="0" applyFont="1" applyFill="1" applyBorder="1" applyAlignment="1">
      <alignment vertical="top" wrapText="1"/>
    </xf>
    <xf numFmtId="176" fontId="72" fillId="50" borderId="0" xfId="590" applyNumberFormat="1" applyFont="1" applyFill="1" applyBorder="1" applyAlignment="1" applyProtection="1">
      <alignment vertical="center"/>
      <protection locked="0"/>
    </xf>
    <xf numFmtId="176" fontId="72" fillId="50" borderId="0" xfId="0" applyNumberFormat="1" applyFont="1" applyFill="1" applyBorder="1" applyAlignment="1" applyProtection="1">
      <alignment horizontal="right" vertical="center"/>
      <protection/>
    </xf>
    <xf numFmtId="176" fontId="71" fillId="50" borderId="0" xfId="0" applyNumberFormat="1" applyFont="1" applyFill="1" applyBorder="1" applyAlignment="1" applyProtection="1">
      <alignment horizontal="right" vertical="center"/>
      <protection/>
    </xf>
    <xf numFmtId="172" fontId="71" fillId="50" borderId="0" xfId="0" applyNumberFormat="1" applyFont="1" applyFill="1" applyAlignment="1" applyProtection="1" quotePrefix="1">
      <alignment horizontal="right" vertical="center"/>
      <protection locked="0"/>
    </xf>
    <xf numFmtId="172" fontId="72" fillId="50" borderId="0" xfId="0" applyNumberFormat="1" applyFont="1" applyFill="1" applyAlignment="1" applyProtection="1">
      <alignment horizontal="right" vertical="center"/>
      <protection locked="0"/>
    </xf>
    <xf numFmtId="172" fontId="71" fillId="50" borderId="0" xfId="0" applyNumberFormat="1" applyFont="1" applyFill="1" applyBorder="1" applyAlignment="1" applyProtection="1">
      <alignment horizontal="right" vertical="center"/>
      <protection locked="0"/>
    </xf>
    <xf numFmtId="176" fontId="75" fillId="50" borderId="0" xfId="0" applyNumberFormat="1" applyFont="1" applyFill="1" applyBorder="1" applyAlignment="1" applyProtection="1">
      <alignment horizontal="right" vertical="center"/>
      <protection locked="0"/>
    </xf>
    <xf numFmtId="176" fontId="77" fillId="50" borderId="0" xfId="0" applyNumberFormat="1" applyFont="1" applyFill="1" applyBorder="1" applyAlignment="1" applyProtection="1">
      <alignment horizontal="right" vertical="center"/>
      <protection locked="0"/>
    </xf>
    <xf numFmtId="176" fontId="75" fillId="50" borderId="0" xfId="0" applyNumberFormat="1" applyFont="1" applyFill="1" applyBorder="1" applyAlignment="1" applyProtection="1">
      <alignment horizontal="right" vertical="center"/>
      <protection locked="0"/>
    </xf>
    <xf numFmtId="176" fontId="72" fillId="50" borderId="0" xfId="0" applyNumberFormat="1" applyFont="1" applyFill="1" applyBorder="1" applyAlignment="1" applyProtection="1">
      <alignment vertical="center"/>
      <protection locked="0"/>
    </xf>
    <xf numFmtId="176" fontId="71" fillId="50" borderId="0" xfId="0" applyNumberFormat="1" applyFont="1" applyFill="1" applyBorder="1" applyAlignment="1" applyProtection="1">
      <alignment vertical="center"/>
      <protection/>
    </xf>
    <xf numFmtId="176" fontId="72" fillId="50" borderId="0" xfId="0" applyNumberFormat="1" applyFont="1" applyFill="1" applyBorder="1" applyAlignment="1" applyProtection="1">
      <alignment vertical="center"/>
      <protection/>
    </xf>
    <xf numFmtId="176" fontId="72" fillId="50" borderId="0" xfId="0" applyNumberFormat="1" applyFont="1" applyFill="1" applyBorder="1" applyAlignment="1" applyProtection="1">
      <alignment vertical="center"/>
      <protection locked="0"/>
    </xf>
    <xf numFmtId="176" fontId="72" fillId="50" borderId="0" xfId="0" applyNumberFormat="1" applyFont="1" applyFill="1" applyBorder="1" applyAlignment="1" applyProtection="1">
      <alignment vertical="center"/>
      <protection/>
    </xf>
    <xf numFmtId="176" fontId="72" fillId="50" borderId="0" xfId="0" applyNumberFormat="1" applyFont="1" applyFill="1" applyBorder="1" applyAlignment="1">
      <alignment horizontal="right" vertical="center"/>
    </xf>
    <xf numFmtId="176" fontId="72" fillId="50" borderId="0" xfId="0" applyNumberFormat="1" applyFont="1" applyFill="1" applyBorder="1" applyAlignment="1" applyProtection="1">
      <alignment horizontal="right" vertical="center"/>
      <protection/>
    </xf>
    <xf numFmtId="0" fontId="84" fillId="0" borderId="31" xfId="0" applyFont="1" applyBorder="1" applyAlignment="1">
      <alignment horizontal="justify" wrapText="1"/>
    </xf>
    <xf numFmtId="0" fontId="84" fillId="0" borderId="32" xfId="0" applyFont="1" applyBorder="1" applyAlignment="1">
      <alignment horizontal="justify" wrapText="1"/>
    </xf>
    <xf numFmtId="172" fontId="72" fillId="50" borderId="29" xfId="0" applyNumberFormat="1" applyFont="1" applyFill="1" applyBorder="1" applyAlignment="1" applyProtection="1">
      <alignment horizontal="center" vertical="center"/>
      <protection locked="0"/>
    </xf>
    <xf numFmtId="3" fontId="81" fillId="0" borderId="0" xfId="570" applyNumberFormat="1" applyFont="1" applyFill="1" applyBorder="1">
      <alignment/>
      <protection/>
    </xf>
    <xf numFmtId="172" fontId="50" fillId="46" borderId="0" xfId="510" applyNumberFormat="1" applyBorder="1" applyAlignment="1" applyProtection="1">
      <alignment horizontal="center"/>
      <protection locked="0"/>
    </xf>
    <xf numFmtId="0" fontId="0" fillId="46" borderId="0" xfId="0" applyFill="1" applyAlignment="1">
      <alignment/>
    </xf>
    <xf numFmtId="172" fontId="82" fillId="44" borderId="23" xfId="0" applyNumberFormat="1" applyFont="1" applyFill="1" applyBorder="1" applyAlignment="1">
      <alignment/>
    </xf>
    <xf numFmtId="0" fontId="79" fillId="44" borderId="23" xfId="0" applyFont="1" applyFill="1" applyBorder="1" applyAlignment="1">
      <alignment/>
    </xf>
    <xf numFmtId="0" fontId="79" fillId="46" borderId="33" xfId="0" applyFont="1" applyFill="1" applyBorder="1" applyAlignment="1">
      <alignment horizontal="center"/>
    </xf>
    <xf numFmtId="0" fontId="0" fillId="46" borderId="33" xfId="0" applyFill="1" applyBorder="1" applyAlignment="1">
      <alignment/>
    </xf>
    <xf numFmtId="0" fontId="79" fillId="46" borderId="23" xfId="0" applyFont="1" applyFill="1" applyBorder="1" applyAlignment="1">
      <alignment/>
    </xf>
    <xf numFmtId="0" fontId="0" fillId="46" borderId="23" xfId="0" applyFill="1" applyBorder="1" applyAlignment="1">
      <alignment/>
    </xf>
    <xf numFmtId="0" fontId="79" fillId="46" borderId="0" xfId="0" applyFont="1" applyFill="1" applyBorder="1" applyAlignment="1">
      <alignment horizontal="center"/>
    </xf>
    <xf numFmtId="0" fontId="0" fillId="46" borderId="0" xfId="0" applyFill="1" applyBorder="1" applyAlignment="1">
      <alignment/>
    </xf>
    <xf numFmtId="0" fontId="0" fillId="46" borderId="26" xfId="0" applyFill="1" applyBorder="1" applyAlignment="1">
      <alignment/>
    </xf>
    <xf numFmtId="0" fontId="79" fillId="44" borderId="23" xfId="0" applyFont="1" applyFill="1" applyBorder="1" applyAlignment="1">
      <alignment/>
    </xf>
    <xf numFmtId="172" fontId="72" fillId="44" borderId="0" xfId="0" applyNumberFormat="1" applyFont="1" applyFill="1" applyBorder="1" applyAlignment="1" applyProtection="1">
      <alignment horizontal="right" vertical="center"/>
      <protection locked="0"/>
    </xf>
    <xf numFmtId="172" fontId="72" fillId="44" borderId="0" xfId="0" applyNumberFormat="1" applyFont="1" applyFill="1" applyBorder="1" applyAlignment="1" applyProtection="1">
      <alignment horizontal="left" vertical="center"/>
      <protection locked="0"/>
    </xf>
    <xf numFmtId="176" fontId="72" fillId="46" borderId="27" xfId="590" applyNumberFormat="1" applyFont="1" applyFill="1" applyBorder="1" applyAlignment="1" applyProtection="1">
      <alignment horizontal="right" vertical="center"/>
      <protection/>
    </xf>
    <xf numFmtId="10" fontId="72" fillId="46" borderId="27" xfId="0" applyNumberFormat="1" applyFont="1" applyFill="1" applyBorder="1" applyAlignment="1" applyProtection="1">
      <alignment horizontal="right" vertical="center"/>
      <protection/>
    </xf>
    <xf numFmtId="172" fontId="72" fillId="46" borderId="27" xfId="0" applyNumberFormat="1" applyFont="1" applyFill="1" applyBorder="1" applyAlignment="1" applyProtection="1">
      <alignment horizontal="right" vertical="center"/>
      <protection/>
    </xf>
    <xf numFmtId="172" fontId="72" fillId="46" borderId="27" xfId="0" applyNumberFormat="1" applyFont="1" applyFill="1" applyBorder="1" applyAlignment="1" applyProtection="1">
      <alignment horizontal="left" vertical="center"/>
      <protection/>
    </xf>
    <xf numFmtId="176" fontId="72" fillId="46" borderId="0" xfId="0" applyNumberFormat="1" applyFont="1" applyFill="1" applyBorder="1" applyAlignment="1">
      <alignment vertical="center"/>
    </xf>
    <xf numFmtId="172" fontId="72" fillId="46" borderId="0" xfId="0" applyNumberFormat="1" applyFont="1" applyFill="1" applyBorder="1" applyAlignment="1">
      <alignment vertical="center"/>
    </xf>
    <xf numFmtId="176" fontId="72" fillId="46" borderId="0" xfId="590" applyNumberFormat="1" applyFont="1" applyFill="1" applyBorder="1" applyAlignment="1" applyProtection="1">
      <alignment vertical="center"/>
      <protection locked="0"/>
    </xf>
    <xf numFmtId="176" fontId="72" fillId="46" borderId="0" xfId="0" applyNumberFormat="1" applyFont="1" applyFill="1" applyBorder="1" applyAlignment="1" applyProtection="1">
      <alignment vertical="center"/>
      <protection locked="0"/>
    </xf>
    <xf numFmtId="172" fontId="72" fillId="46" borderId="0" xfId="0" applyNumberFormat="1" applyFont="1" applyFill="1" applyBorder="1" applyAlignment="1" applyProtection="1">
      <alignment vertical="center"/>
      <protection locked="0"/>
    </xf>
    <xf numFmtId="172" fontId="72" fillId="46" borderId="0" xfId="0" applyNumberFormat="1" applyFont="1" applyFill="1" applyBorder="1" applyAlignment="1" applyProtection="1">
      <alignment horizontal="left" vertical="center"/>
      <protection locked="0"/>
    </xf>
    <xf numFmtId="0" fontId="79" fillId="46" borderId="34" xfId="569" applyFont="1" applyFill="1" applyBorder="1" applyAlignment="1">
      <alignment horizontal="center" vertical="center" wrapText="1"/>
      <protection/>
    </xf>
    <xf numFmtId="0" fontId="79" fillId="46" borderId="34" xfId="571" applyFont="1" applyFill="1" applyBorder="1" applyAlignment="1">
      <alignment horizontal="center" vertical="center" wrapText="1"/>
      <protection/>
    </xf>
    <xf numFmtId="0" fontId="79" fillId="46" borderId="34" xfId="571" applyFont="1" applyFill="1" applyBorder="1" applyAlignment="1">
      <alignment horizontal="center" vertical="center" wrapText="1"/>
      <protection/>
    </xf>
    <xf numFmtId="176" fontId="0" fillId="50" borderId="29" xfId="595" applyNumberFormat="1" applyFont="1" applyFill="1" applyBorder="1" applyAlignment="1">
      <alignment horizontal="right" vertical="center"/>
    </xf>
    <xf numFmtId="0" fontId="0" fillId="50" borderId="29" xfId="0" applyFont="1" applyFill="1" applyBorder="1" applyAlignment="1">
      <alignment horizontal="left" vertical="center" wrapText="1"/>
    </xf>
    <xf numFmtId="0" fontId="71" fillId="50" borderId="29" xfId="0" applyFont="1" applyFill="1" applyBorder="1" applyAlignment="1" quotePrefix="1">
      <alignment horizontal="center" vertical="center" wrapText="1"/>
    </xf>
    <xf numFmtId="0" fontId="80" fillId="50" borderId="29" xfId="570" applyFont="1" applyFill="1" applyBorder="1" applyAlignment="1">
      <alignment horizontal="center"/>
      <protection/>
    </xf>
    <xf numFmtId="0" fontId="81" fillId="50" borderId="29" xfId="570" applyFont="1" applyFill="1" applyBorder="1">
      <alignment/>
      <protection/>
    </xf>
    <xf numFmtId="0" fontId="79" fillId="50" borderId="29" xfId="570" applyFont="1" applyFill="1" applyBorder="1">
      <alignment/>
      <protection/>
    </xf>
    <xf numFmtId="0" fontId="0" fillId="50" borderId="0" xfId="0" applyFont="1" applyFill="1" applyBorder="1" applyAlignment="1">
      <alignment horizontal="left" vertical="center" wrapText="1"/>
    </xf>
    <xf numFmtId="0" fontId="83" fillId="50" borderId="0" xfId="0" applyFont="1" applyFill="1" applyBorder="1" applyAlignment="1">
      <alignment/>
    </xf>
    <xf numFmtId="0" fontId="34" fillId="50" borderId="0" xfId="0" applyFont="1" applyFill="1" applyBorder="1" applyAlignment="1">
      <alignment vertical="top" wrapText="1"/>
    </xf>
    <xf numFmtId="3" fontId="0" fillId="50" borderId="0" xfId="570" applyNumberFormat="1" applyFont="1" applyFill="1" applyBorder="1" applyAlignment="1">
      <alignment horizontal="right" vertical="center"/>
      <protection/>
    </xf>
    <xf numFmtId="0" fontId="71" fillId="50" borderId="0" xfId="0" applyFont="1" applyFill="1" applyBorder="1" applyAlignment="1" quotePrefix="1">
      <alignment horizontal="center" vertical="center" wrapText="1"/>
    </xf>
    <xf numFmtId="0" fontId="41" fillId="50" borderId="0" xfId="0" applyFont="1" applyFill="1" applyBorder="1" applyAlignment="1">
      <alignment horizontal="justify" vertical="center" wrapText="1"/>
    </xf>
    <xf numFmtId="0" fontId="41" fillId="50" borderId="0" xfId="0" applyFont="1" applyFill="1" applyBorder="1" applyAlignment="1">
      <alignment horizontal="center" vertical="center"/>
    </xf>
    <xf numFmtId="176" fontId="0" fillId="50" borderId="0" xfId="595" applyNumberFormat="1" applyFont="1" applyFill="1" applyBorder="1" applyAlignment="1">
      <alignment horizontal="right" vertical="center"/>
    </xf>
    <xf numFmtId="172" fontId="79" fillId="50" borderId="0" xfId="570" applyNumberFormat="1" applyFont="1" applyFill="1" applyBorder="1" applyAlignment="1">
      <alignment horizontal="right" vertical="center" wrapText="1"/>
      <protection/>
    </xf>
    <xf numFmtId="0" fontId="79" fillId="50" borderId="0" xfId="570" applyFont="1" applyFill="1" applyBorder="1" applyAlignment="1">
      <alignment horizontal="left" vertical="center"/>
      <protection/>
    </xf>
    <xf numFmtId="0" fontId="81" fillId="50" borderId="0" xfId="570" applyFont="1" applyFill="1" applyBorder="1" applyAlignment="1">
      <alignment vertical="top" wrapText="1"/>
      <protection/>
    </xf>
    <xf numFmtId="172" fontId="0" fillId="50" borderId="0" xfId="571" applyNumberFormat="1" applyFont="1" applyFill="1" applyAlignment="1">
      <alignment horizontal="right" vertical="center"/>
      <protection/>
    </xf>
    <xf numFmtId="172" fontId="0" fillId="0" borderId="0" xfId="571" applyNumberFormat="1" applyFont="1" applyAlignment="1">
      <alignment horizontal="right" vertical="center"/>
      <protection/>
    </xf>
    <xf numFmtId="172" fontId="0" fillId="50" borderId="0" xfId="568" applyNumberFormat="1" applyFont="1" applyFill="1" applyBorder="1" applyAlignment="1" applyProtection="1">
      <alignment horizontal="right" vertical="center"/>
      <protection/>
    </xf>
    <xf numFmtId="172" fontId="0" fillId="50" borderId="0" xfId="568" applyNumberFormat="1" applyFont="1" applyFill="1" applyAlignment="1" applyProtection="1">
      <alignment horizontal="right" vertical="center"/>
      <protection/>
    </xf>
    <xf numFmtId="172" fontId="41" fillId="50" borderId="0" xfId="568" applyNumberFormat="1" applyFont="1" applyFill="1" applyAlignment="1" applyProtection="1">
      <alignment horizontal="right" vertical="center"/>
      <protection/>
    </xf>
    <xf numFmtId="172" fontId="79" fillId="50" borderId="27" xfId="571" applyNumberFormat="1" applyFont="1" applyFill="1" applyBorder="1" applyAlignment="1">
      <alignment horizontal="right" vertical="center"/>
      <protection/>
    </xf>
    <xf numFmtId="172" fontId="41" fillId="50" borderId="0" xfId="571" applyNumberFormat="1" applyFont="1" applyFill="1" applyBorder="1" applyAlignment="1">
      <alignment horizontal="right" vertical="center"/>
      <protection/>
    </xf>
    <xf numFmtId="172" fontId="41" fillId="50" borderId="0" xfId="571" applyNumberFormat="1" applyFont="1" applyFill="1" applyBorder="1" applyAlignment="1">
      <alignment horizontal="right" vertical="center"/>
      <protection/>
    </xf>
    <xf numFmtId="172" fontId="41" fillId="50" borderId="0" xfId="571" applyNumberFormat="1" applyFont="1" applyFill="1" applyBorder="1" applyAlignment="1">
      <alignment horizontal="right" vertical="center"/>
      <protection/>
    </xf>
    <xf numFmtId="172" fontId="0" fillId="50" borderId="0" xfId="571" applyNumberFormat="1" applyFont="1" applyFill="1" applyBorder="1" applyAlignment="1">
      <alignment horizontal="right" vertical="center"/>
      <protection/>
    </xf>
    <xf numFmtId="176" fontId="0" fillId="50" borderId="0" xfId="568" applyNumberFormat="1" applyFont="1" applyFill="1" applyAlignment="1" applyProtection="1">
      <alignment horizontal="right" vertical="center"/>
      <protection/>
    </xf>
    <xf numFmtId="176" fontId="79" fillId="50" borderId="0" xfId="595" applyNumberFormat="1" applyFont="1" applyFill="1" applyBorder="1" applyAlignment="1">
      <alignment horizontal="right" vertical="center"/>
    </xf>
    <xf numFmtId="172" fontId="0" fillId="50" borderId="0" xfId="570" applyNumberFormat="1" applyFont="1" applyFill="1" applyBorder="1" applyAlignment="1">
      <alignment vertical="center"/>
      <protection/>
    </xf>
    <xf numFmtId="172" fontId="0" fillId="50" borderId="29" xfId="570" applyNumberFormat="1" applyFont="1" applyFill="1" applyBorder="1" applyAlignment="1">
      <alignment vertical="center"/>
      <protection/>
    </xf>
    <xf numFmtId="176" fontId="72" fillId="46" borderId="27" xfId="0" applyNumberFormat="1" applyFont="1" applyFill="1" applyBorder="1" applyAlignment="1" applyProtection="1">
      <alignment horizontal="right" vertical="center"/>
      <protection/>
    </xf>
    <xf numFmtId="172" fontId="76" fillId="48" borderId="0" xfId="0" applyNumberFormat="1" applyFont="1" applyFill="1" applyBorder="1" applyAlignment="1" applyProtection="1">
      <alignment horizontal="center"/>
      <protection locked="0"/>
    </xf>
    <xf numFmtId="176" fontId="0" fillId="50" borderId="27" xfId="568" applyNumberFormat="1" applyFont="1" applyFill="1" applyBorder="1" applyAlignment="1" applyProtection="1">
      <alignment horizontal="right" vertical="center"/>
      <protection/>
    </xf>
    <xf numFmtId="0" fontId="72" fillId="50" borderId="0" xfId="0" applyFont="1" applyFill="1" applyAlignment="1">
      <alignment horizontal="center"/>
    </xf>
    <xf numFmtId="0" fontId="72" fillId="50" borderId="0" xfId="0" applyFont="1" applyFill="1" applyAlignment="1">
      <alignment horizontal="center" wrapText="1"/>
    </xf>
    <xf numFmtId="0" fontId="78" fillId="50" borderId="0" xfId="0" applyFont="1" applyFill="1" applyAlignment="1">
      <alignment horizontal="center"/>
    </xf>
    <xf numFmtId="172" fontId="71" fillId="50" borderId="0" xfId="0" applyNumberFormat="1" applyFont="1" applyFill="1" applyAlignment="1" applyProtection="1">
      <alignment horizontal="left" wrapText="1"/>
      <protection locked="0"/>
    </xf>
    <xf numFmtId="0" fontId="73" fillId="46" borderId="0" xfId="0" applyFont="1" applyFill="1" applyBorder="1" applyAlignment="1" quotePrefix="1">
      <alignment horizontal="center" vertical="center" wrapText="1"/>
    </xf>
    <xf numFmtId="0" fontId="73" fillId="46" borderId="0" xfId="0" applyFont="1" applyFill="1" applyBorder="1" applyAlignment="1">
      <alignment horizontal="center" vertical="center" wrapText="1"/>
    </xf>
    <xf numFmtId="0" fontId="72" fillId="50" borderId="22" xfId="569" applyFont="1" applyFill="1" applyBorder="1" applyAlignment="1">
      <alignment horizontal="center" vertical="center" wrapText="1"/>
      <protection/>
    </xf>
    <xf numFmtId="0" fontId="0" fillId="50" borderId="22" xfId="0" applyFont="1" applyFill="1" applyBorder="1" applyAlignment="1">
      <alignment wrapText="1"/>
    </xf>
    <xf numFmtId="172" fontId="72" fillId="50" borderId="22" xfId="0" applyNumberFormat="1" applyFont="1" applyFill="1" applyBorder="1" applyAlignment="1">
      <alignment horizontal="center" vertical="center" wrapText="1"/>
    </xf>
    <xf numFmtId="172" fontId="72" fillId="50" borderId="22" xfId="0" applyNumberFormat="1" applyFont="1" applyFill="1" applyBorder="1" applyAlignment="1" quotePrefix="1">
      <alignment horizontal="center" vertical="center" wrapText="1"/>
    </xf>
    <xf numFmtId="0" fontId="72" fillId="50" borderId="0" xfId="571" applyFont="1" applyFill="1" applyAlignment="1">
      <alignment horizontal="center" wrapText="1"/>
      <protection/>
    </xf>
    <xf numFmtId="0" fontId="72" fillId="50" borderId="0" xfId="0" applyFont="1" applyFill="1" applyAlignment="1">
      <alignment horizontal="center" wrapText="1"/>
    </xf>
    <xf numFmtId="0" fontId="72" fillId="50" borderId="0" xfId="570" applyFont="1" applyFill="1" applyBorder="1" applyAlignment="1">
      <alignment horizontal="center" wrapText="1"/>
      <protection/>
    </xf>
    <xf numFmtId="0" fontId="71" fillId="50" borderId="0" xfId="0" applyFont="1" applyFill="1" applyAlignment="1">
      <alignment wrapText="1"/>
    </xf>
    <xf numFmtId="0" fontId="81" fillId="50" borderId="0" xfId="570" applyFont="1" applyFill="1" applyBorder="1" applyAlignment="1">
      <alignment horizontal="center"/>
      <protection/>
    </xf>
    <xf numFmtId="0" fontId="81" fillId="46" borderId="0" xfId="570" applyFont="1" applyFill="1" applyBorder="1" applyAlignment="1">
      <alignment horizontal="center" vertical="center" wrapText="1"/>
      <protection/>
    </xf>
    <xf numFmtId="0" fontId="81" fillId="46" borderId="23" xfId="570" applyFont="1" applyFill="1" applyBorder="1" applyAlignment="1">
      <alignment horizontal="center" vertical="center" wrapText="1"/>
      <protection/>
    </xf>
    <xf numFmtId="0" fontId="81" fillId="46" borderId="0" xfId="570" applyFont="1" applyFill="1" applyBorder="1" applyAlignment="1">
      <alignment horizontal="center" vertical="center"/>
      <protection/>
    </xf>
    <xf numFmtId="0" fontId="81" fillId="46" borderId="23" xfId="570" applyFont="1" applyFill="1" applyBorder="1" applyAlignment="1">
      <alignment horizontal="center" vertical="center"/>
      <protection/>
    </xf>
    <xf numFmtId="4" fontId="81" fillId="46" borderId="23" xfId="570" applyNumberFormat="1" applyFont="1" applyFill="1" applyBorder="1" applyAlignment="1">
      <alignment horizontal="center" vertical="top" wrapText="1"/>
      <protection/>
    </xf>
    <xf numFmtId="4" fontId="81" fillId="46" borderId="24" xfId="570" applyNumberFormat="1" applyFont="1" applyFill="1" applyBorder="1" applyAlignment="1">
      <alignment horizontal="center" vertical="top" wrapText="1"/>
      <protection/>
    </xf>
    <xf numFmtId="4" fontId="81" fillId="46" borderId="0" xfId="570" applyNumberFormat="1" applyFont="1" applyFill="1" applyBorder="1" applyAlignment="1">
      <alignment horizontal="center" vertical="center" wrapText="1"/>
      <protection/>
    </xf>
    <xf numFmtId="4" fontId="81" fillId="46" borderId="23" xfId="570" applyNumberFormat="1" applyFont="1" applyFill="1" applyBorder="1" applyAlignment="1">
      <alignment horizontal="center" vertical="center" wrapText="1"/>
      <protection/>
    </xf>
    <xf numFmtId="0" fontId="81" fillId="46" borderId="23" xfId="570" applyFont="1" applyFill="1" applyBorder="1" applyAlignment="1">
      <alignment horizontal="center" vertical="top" wrapText="1"/>
      <protection/>
    </xf>
    <xf numFmtId="0" fontId="81" fillId="46" borderId="24" xfId="570" applyFont="1" applyFill="1" applyBorder="1" applyAlignment="1">
      <alignment horizontal="center" vertical="top" wrapText="1"/>
      <protection/>
    </xf>
  </cellXfs>
  <cellStyles count="780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Îáû÷íûé_AMD" xfId="434"/>
    <cellStyle name="Ieșire" xfId="435"/>
    <cellStyle name="Ieșire 2" xfId="436"/>
    <cellStyle name="imf-one decimal" xfId="437"/>
    <cellStyle name="imf-one decimal 2" xfId="438"/>
    <cellStyle name="imf-one decimal 3" xfId="439"/>
    <cellStyle name="imf-one decimal_BGC" xfId="440"/>
    <cellStyle name="imf-zero decimal" xfId="441"/>
    <cellStyle name="imf-zero decimal 2" xfId="442"/>
    <cellStyle name="imf-zero decimal 3" xfId="443"/>
    <cellStyle name="imf-zero decimal_BGC" xfId="444"/>
    <cellStyle name="Input" xfId="445"/>
    <cellStyle name="Input [yellow]" xfId="446"/>
    <cellStyle name="Input [yellow] 2" xfId="447"/>
    <cellStyle name="Input [yellow] 3" xfId="448"/>
    <cellStyle name="Input [yellow]_BGC" xfId="449"/>
    <cellStyle name="Input 2" xfId="450"/>
    <cellStyle name="Input 3" xfId="451"/>
    <cellStyle name="Input 4" xfId="452"/>
    <cellStyle name="Input 5" xfId="453"/>
    <cellStyle name="Input 6" xfId="454"/>
    <cellStyle name="Input 7" xfId="455"/>
    <cellStyle name="Input 8" xfId="456"/>
    <cellStyle name="Insatisfaisant" xfId="457"/>
    <cellStyle name="Insatisfaisant 2" xfId="458"/>
    <cellStyle name="Intrare" xfId="459"/>
    <cellStyle name="Intrare 2" xfId="460"/>
    <cellStyle name="Ioe?uaaaoayny aeia?nnueea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2" xfId="552"/>
    <cellStyle name="Normal 2 2" xfId="553"/>
    <cellStyle name="Normal 3" xfId="554"/>
    <cellStyle name="Normal 3 2" xfId="555"/>
    <cellStyle name="Normal 4" xfId="556"/>
    <cellStyle name="Normal 4 2" xfId="557"/>
    <cellStyle name="Normal 5" xfId="558"/>
    <cellStyle name="Normal 6" xfId="559"/>
    <cellStyle name="Normal 7" xfId="560"/>
    <cellStyle name="Normal 8" xfId="561"/>
    <cellStyle name="Normal 9" xfId="562"/>
    <cellStyle name="Normal Table" xfId="563"/>
    <cellStyle name="Normal Table 2" xfId="564"/>
    <cellStyle name="Normal Table 3" xfId="565"/>
    <cellStyle name="Normal Table_BGC" xfId="566"/>
    <cellStyle name="Normál_10mell99" xfId="567"/>
    <cellStyle name="Normal_BGC" xfId="568"/>
    <cellStyle name="Normal_realizari.bugete.2005" xfId="569"/>
    <cellStyle name="Normal_Trim I Cheltuiala de personal buget de stat 2011" xfId="570"/>
    <cellStyle name="Normal_Trim I executie 2011 BGC" xfId="571"/>
    <cellStyle name="normálne_HDP-OD~1" xfId="572"/>
    <cellStyle name="normální_agricult_1" xfId="573"/>
    <cellStyle name="Normßl - Style1" xfId="574"/>
    <cellStyle name="Normßl - Style1 2" xfId="575"/>
    <cellStyle name="Normßl - Style1 3" xfId="576"/>
    <cellStyle name="Normßl - Style1_BGC" xfId="577"/>
    <cellStyle name="Notă" xfId="578"/>
    <cellStyle name="Notă 2" xfId="579"/>
    <cellStyle name="Note" xfId="580"/>
    <cellStyle name="Note 2" xfId="581"/>
    <cellStyle name="Ôèíàíñîâûé_Tranche" xfId="582"/>
    <cellStyle name="Output" xfId="583"/>
    <cellStyle name="Output 2" xfId="584"/>
    <cellStyle name="Pénznem [0]_10mell99" xfId="585"/>
    <cellStyle name="Pénznem_10mell99" xfId="586"/>
    <cellStyle name="Percen - Style1" xfId="587"/>
    <cellStyle name="Percen - Style1 2" xfId="588"/>
    <cellStyle name="Percen - Style1_BGC" xfId="589"/>
    <cellStyle name="Percent" xfId="590"/>
    <cellStyle name="Percent [2]" xfId="591"/>
    <cellStyle name="Percent [2] 2" xfId="592"/>
    <cellStyle name="Percent [2] 3" xfId="593"/>
    <cellStyle name="Percent [2]_BGC" xfId="594"/>
    <cellStyle name="Percent 2" xfId="595"/>
    <cellStyle name="Percent 2 2" xfId="596"/>
    <cellStyle name="Percent_Trim I executie 2011 BGC" xfId="597"/>
    <cellStyle name="percentage difference" xfId="598"/>
    <cellStyle name="percentage difference 2" xfId="599"/>
    <cellStyle name="percentage difference 3" xfId="600"/>
    <cellStyle name="percentage difference one decimal" xfId="601"/>
    <cellStyle name="percentage difference one decimal 2" xfId="602"/>
    <cellStyle name="percentage difference one decimal 3" xfId="603"/>
    <cellStyle name="percentage difference one decimal_BGC" xfId="604"/>
    <cellStyle name="percentage difference zero decimal" xfId="605"/>
    <cellStyle name="percentage difference zero decimal 2" xfId="606"/>
    <cellStyle name="percentage difference zero decimal 3" xfId="607"/>
    <cellStyle name="percentage difference zero decimal_BGC" xfId="608"/>
    <cellStyle name="percentage difference_BGC" xfId="609"/>
    <cellStyle name="Pevný" xfId="610"/>
    <cellStyle name="Pevný 2" xfId="611"/>
    <cellStyle name="Pevný 3" xfId="612"/>
    <cellStyle name="Pevný_BGC" xfId="613"/>
    <cellStyle name="Presentation" xfId="614"/>
    <cellStyle name="Presentation 2" xfId="615"/>
    <cellStyle name="Presentation 3" xfId="616"/>
    <cellStyle name="Presentation_BGC" xfId="617"/>
    <cellStyle name="Publication" xfId="618"/>
    <cellStyle name="Publication 2" xfId="619"/>
    <cellStyle name="Publication_BGC" xfId="620"/>
    <cellStyle name="Red Text" xfId="621"/>
    <cellStyle name="Red Text 2" xfId="622"/>
    <cellStyle name="Red Text_BGC" xfId="623"/>
    <cellStyle name="reduced" xfId="624"/>
    <cellStyle name="reduced 2" xfId="625"/>
    <cellStyle name="reduced_BGC" xfId="626"/>
    <cellStyle name="s1" xfId="627"/>
    <cellStyle name="s1 2" xfId="628"/>
    <cellStyle name="Satisfaisant" xfId="629"/>
    <cellStyle name="Satisfaisant 2" xfId="630"/>
    <cellStyle name="Sortie" xfId="631"/>
    <cellStyle name="Sortie 2" xfId="632"/>
    <cellStyle name="Standard_laroux" xfId="633"/>
    <cellStyle name="STYL1 - Style1" xfId="634"/>
    <cellStyle name="STYL1 - Style1 2" xfId="635"/>
    <cellStyle name="STYL1 - Style1_BGC" xfId="636"/>
    <cellStyle name="Style1" xfId="637"/>
    <cellStyle name="Style1 2" xfId="638"/>
    <cellStyle name="Style1_BGC" xfId="639"/>
    <cellStyle name="Text" xfId="640"/>
    <cellStyle name="Text 2" xfId="641"/>
    <cellStyle name="Text 3" xfId="642"/>
    <cellStyle name="Text avertisment" xfId="643"/>
    <cellStyle name="text BoldBlack" xfId="644"/>
    <cellStyle name="text BoldUnderline" xfId="645"/>
    <cellStyle name="text BoldUnderlineER" xfId="646"/>
    <cellStyle name="text BoldUndlnBlack" xfId="647"/>
    <cellStyle name="Text explicativ" xfId="648"/>
    <cellStyle name="text LightGreen" xfId="649"/>
    <cellStyle name="Text_BGC" xfId="650"/>
    <cellStyle name="Texte explicatif" xfId="651"/>
    <cellStyle name="Texte explicatif 2" xfId="652"/>
    <cellStyle name="Title" xfId="653"/>
    <cellStyle name="Title 2" xfId="654"/>
    <cellStyle name="Titlu" xfId="655"/>
    <cellStyle name="Titlu 1" xfId="656"/>
    <cellStyle name="Titlu 2" xfId="657"/>
    <cellStyle name="Titlu 3" xfId="658"/>
    <cellStyle name="Titlu 4" xfId="659"/>
    <cellStyle name="Titre" xfId="660"/>
    <cellStyle name="Titre 2" xfId="661"/>
    <cellStyle name="Titre 1" xfId="662"/>
    <cellStyle name="Titre 1 2" xfId="663"/>
    <cellStyle name="Titre 2" xfId="664"/>
    <cellStyle name="Titre 2 2" xfId="665"/>
    <cellStyle name="Titre 3" xfId="666"/>
    <cellStyle name="Titre 3 2" xfId="667"/>
    <cellStyle name="Titre 4" xfId="668"/>
    <cellStyle name="Titre 4 2" xfId="669"/>
    <cellStyle name="TopGrey" xfId="670"/>
    <cellStyle name="TopGrey 2" xfId="671"/>
    <cellStyle name="TopGrey_BGC" xfId="672"/>
    <cellStyle name="Total" xfId="673"/>
    <cellStyle name="Total 2" xfId="674"/>
    <cellStyle name="Undefiniert" xfId="675"/>
    <cellStyle name="Undefiniert 2" xfId="676"/>
    <cellStyle name="Undefiniert_BGC" xfId="677"/>
    <cellStyle name="ux?_x0018_Normal_laroux_7_laroux_1?&quot;Normal_laroux_7_laroux_1_²ðò²Ê´²ÜÎ?_x001F_Normal_laroux_7_laroux_1_²ÜºÈÆø?0*Normal_laro" xfId="678"/>
    <cellStyle name="ux_1_²ÜºÈÆø (³é³Ýó Ø.)?_x0007_!ß&quot;VQ_x0006_?_x0006_?ults?_x0006_$Currency [0]_laroux_5_results_Sheet1?_x001C_Currency [0]_laroux_5_Sheet1?_x0015_Cur" xfId="679"/>
    <cellStyle name="Verificare celulă" xfId="680"/>
    <cellStyle name="Verificare celulă 2" xfId="681"/>
    <cellStyle name="Vérification" xfId="682"/>
    <cellStyle name="Vérification 2" xfId="683"/>
    <cellStyle name="Virgulă_BGC  OCT  2010 " xfId="684"/>
    <cellStyle name="Währung [0]_laroux" xfId="685"/>
    <cellStyle name="Währung_laroux" xfId="686"/>
    <cellStyle name="Warning Text" xfId="687"/>
    <cellStyle name="Warning Text 2" xfId="688"/>
    <cellStyle name="WebAnchor1" xfId="689"/>
    <cellStyle name="WebAnchor1 2" xfId="690"/>
    <cellStyle name="WebAnchor1 3" xfId="691"/>
    <cellStyle name="WebAnchor1_BGC" xfId="692"/>
    <cellStyle name="WebAnchor2" xfId="693"/>
    <cellStyle name="WebAnchor2 2" xfId="694"/>
    <cellStyle name="WebAnchor2 3" xfId="695"/>
    <cellStyle name="WebAnchor2_BGC" xfId="696"/>
    <cellStyle name="WebAnchor3" xfId="697"/>
    <cellStyle name="WebAnchor3 2" xfId="698"/>
    <cellStyle name="WebAnchor3 3" xfId="699"/>
    <cellStyle name="WebAnchor3_BGC" xfId="700"/>
    <cellStyle name="WebAnchor4" xfId="701"/>
    <cellStyle name="WebAnchor4 2" xfId="702"/>
    <cellStyle name="WebAnchor4 3" xfId="703"/>
    <cellStyle name="WebAnchor4_BGC" xfId="704"/>
    <cellStyle name="WebAnchor5" xfId="705"/>
    <cellStyle name="WebAnchor5 2" xfId="706"/>
    <cellStyle name="WebAnchor5 3" xfId="707"/>
    <cellStyle name="WebAnchor5_BGC" xfId="708"/>
    <cellStyle name="WebAnchor6" xfId="709"/>
    <cellStyle name="WebAnchor6 2" xfId="710"/>
    <cellStyle name="WebAnchor6 3" xfId="711"/>
    <cellStyle name="WebAnchor6_BGC" xfId="712"/>
    <cellStyle name="WebAnchor7" xfId="713"/>
    <cellStyle name="WebAnchor7 2" xfId="714"/>
    <cellStyle name="WebAnchor7 3" xfId="715"/>
    <cellStyle name="WebAnchor7_BGC" xfId="716"/>
    <cellStyle name="Webexclude" xfId="717"/>
    <cellStyle name="Webexclude 2" xfId="718"/>
    <cellStyle name="Webexclude 3" xfId="719"/>
    <cellStyle name="Webexclude_BGC" xfId="720"/>
    <cellStyle name="WebFN" xfId="721"/>
    <cellStyle name="WebFN 2" xfId="722"/>
    <cellStyle name="WebFN_BGC" xfId="723"/>
    <cellStyle name="WebFN1" xfId="724"/>
    <cellStyle name="WebFN1 2" xfId="725"/>
    <cellStyle name="WebFN1 3" xfId="726"/>
    <cellStyle name="WebFN1_BGC" xfId="727"/>
    <cellStyle name="WebFN2" xfId="728"/>
    <cellStyle name="WebFN2 2" xfId="729"/>
    <cellStyle name="WebFN2 3" xfId="730"/>
    <cellStyle name="WebFN2_BGC" xfId="731"/>
    <cellStyle name="WebFN3" xfId="732"/>
    <cellStyle name="WebFN3 2" xfId="733"/>
    <cellStyle name="WebFN3 3" xfId="734"/>
    <cellStyle name="WebFN3_BGC" xfId="735"/>
    <cellStyle name="WebFN4" xfId="736"/>
    <cellStyle name="WebFN4 2" xfId="737"/>
    <cellStyle name="WebFN4 3" xfId="738"/>
    <cellStyle name="WebFN4_BGC" xfId="739"/>
    <cellStyle name="WebHR" xfId="740"/>
    <cellStyle name="WebHR 2" xfId="741"/>
    <cellStyle name="WebHR 3" xfId="742"/>
    <cellStyle name="WebHR_BGC" xfId="743"/>
    <cellStyle name="WebIndent1" xfId="744"/>
    <cellStyle name="WebIndent1 2" xfId="745"/>
    <cellStyle name="WebIndent1 3" xfId="746"/>
    <cellStyle name="WebIndent1_BGC" xfId="747"/>
    <cellStyle name="WebIndent1wFN3" xfId="748"/>
    <cellStyle name="WebIndent1wFN3 2" xfId="749"/>
    <cellStyle name="WebIndent1wFN3 3" xfId="750"/>
    <cellStyle name="WebIndent1wFN3_BGC" xfId="751"/>
    <cellStyle name="WebIndent2" xfId="752"/>
    <cellStyle name="WebIndent2 2" xfId="753"/>
    <cellStyle name="WebIndent2 3" xfId="754"/>
    <cellStyle name="WebIndent2_BGC" xfId="755"/>
    <cellStyle name="WebNoBR" xfId="756"/>
    <cellStyle name="WebNoBR 2" xfId="757"/>
    <cellStyle name="WebNoBR 3" xfId="758"/>
    <cellStyle name="WebNoBR_BGC" xfId="759"/>
    <cellStyle name="Záhlaví 1" xfId="760"/>
    <cellStyle name="Záhlaví 2" xfId="761"/>
    <cellStyle name="zero" xfId="762"/>
    <cellStyle name="zero 2" xfId="763"/>
    <cellStyle name="zero_BGC" xfId="764"/>
    <cellStyle name="ДАТА" xfId="765"/>
    <cellStyle name="ДАТА 2" xfId="766"/>
    <cellStyle name="ДАТА_BGC" xfId="767"/>
    <cellStyle name="Денежный [0]_453" xfId="768"/>
    <cellStyle name="Денежный_453" xfId="769"/>
    <cellStyle name="ЗАГОЛОВОК1" xfId="770"/>
    <cellStyle name="ЗАГОЛОВОК1 2" xfId="771"/>
    <cellStyle name="ЗАГОЛОВОК1_BGC" xfId="772"/>
    <cellStyle name="ЗАГОЛОВОК2" xfId="773"/>
    <cellStyle name="ЗАГОЛОВОК2 2" xfId="774"/>
    <cellStyle name="ЗАГОЛОВОК2_BGC" xfId="775"/>
    <cellStyle name="ИТОГОВЫЙ" xfId="776"/>
    <cellStyle name="ИТОГОВЫЙ 2" xfId="777"/>
    <cellStyle name="ИТОГОВЫЙ_BGC" xfId="778"/>
    <cellStyle name="Обычный_02-682" xfId="779"/>
    <cellStyle name="Открывавшаяся гиперссылка_Table_B_1999_2000_2001" xfId="780"/>
    <cellStyle name="ПРОЦЕНТНЫЙ_BOPENGC" xfId="781"/>
    <cellStyle name="ТЕКСТ" xfId="782"/>
    <cellStyle name="ТЕКСТ 2" xfId="783"/>
    <cellStyle name="ТЕКСТ_BGC" xfId="784"/>
    <cellStyle name="Тысячи [0]_Dk98" xfId="785"/>
    <cellStyle name="Тысячи_Dk98" xfId="786"/>
    <cellStyle name="УровеньСтолб_1_Структура державного боргу" xfId="787"/>
    <cellStyle name="УровеньСтрок_1_Структура державного боргу" xfId="788"/>
    <cellStyle name="ФИКСИРОВАННЫЙ" xfId="789"/>
    <cellStyle name="ФИКСИРОВАННЫЙ 2" xfId="790"/>
    <cellStyle name="ФИКСИРОВАННЫЙ_BGC" xfId="791"/>
    <cellStyle name="Финансовый [0]_453" xfId="792"/>
    <cellStyle name="Финансовый_1 квартал-уточ.платежі" xfId="7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48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43.57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9" ht="12.75">
      <c r="A1" s="129"/>
      <c r="B1" s="129"/>
      <c r="C1" s="129"/>
      <c r="D1" s="129"/>
      <c r="E1" s="129"/>
      <c r="F1" s="129"/>
      <c r="G1" s="129"/>
      <c r="H1" s="129"/>
      <c r="I1" s="129"/>
    </row>
    <row r="2" spans="1:9" ht="12.75">
      <c r="A2" s="129"/>
      <c r="B2" s="129"/>
      <c r="C2" s="129"/>
      <c r="D2" s="129"/>
      <c r="E2" s="129"/>
      <c r="F2" s="130" t="s">
        <v>44</v>
      </c>
      <c r="G2" s="129"/>
      <c r="H2" s="129"/>
      <c r="I2" s="129"/>
    </row>
    <row r="3" spans="1:9" ht="15.75">
      <c r="A3" s="222"/>
      <c r="B3" s="222"/>
      <c r="C3" s="222"/>
      <c r="D3" s="222"/>
      <c r="E3" s="222"/>
      <c r="F3" s="222"/>
      <c r="G3" s="222"/>
      <c r="H3" s="222"/>
      <c r="I3" s="222"/>
    </row>
    <row r="4" spans="1:9" ht="34.5" customHeight="1">
      <c r="A4" s="223" t="s">
        <v>45</v>
      </c>
      <c r="B4" s="223"/>
      <c r="C4" s="223"/>
      <c r="D4" s="223"/>
      <c r="E4" s="223"/>
      <c r="F4" s="223"/>
      <c r="G4" s="223"/>
      <c r="H4" s="223"/>
      <c r="I4" s="223"/>
    </row>
    <row r="5" spans="1:9" ht="14.25">
      <c r="A5" s="224" t="s">
        <v>164</v>
      </c>
      <c r="B5" s="224"/>
      <c r="C5" s="224"/>
      <c r="D5" s="224"/>
      <c r="E5" s="224"/>
      <c r="F5" s="224"/>
      <c r="G5" s="224"/>
      <c r="H5" s="224"/>
      <c r="I5" s="224"/>
    </row>
    <row r="6" spans="1:9" ht="33" customHeight="1">
      <c r="A6" s="129"/>
      <c r="B6" s="129"/>
      <c r="C6" s="129"/>
      <c r="D6" s="129"/>
      <c r="E6" s="129"/>
      <c r="F6" s="129"/>
      <c r="G6" s="129"/>
      <c r="H6" s="129"/>
      <c r="I6" s="129"/>
    </row>
    <row r="7" spans="1:9" ht="12.75">
      <c r="A7" s="131"/>
      <c r="B7" s="131"/>
      <c r="C7" s="131"/>
      <c r="D7" s="131"/>
      <c r="E7" s="131"/>
      <c r="F7" s="132" t="s">
        <v>46</v>
      </c>
      <c r="G7" s="131"/>
      <c r="H7" s="131"/>
      <c r="I7" s="131"/>
    </row>
    <row r="8" spans="1:9" ht="12.75">
      <c r="A8" s="171"/>
      <c r="B8" s="171"/>
      <c r="C8" s="171"/>
      <c r="D8" s="171"/>
      <c r="E8" s="171"/>
      <c r="F8" s="171"/>
      <c r="G8" s="60"/>
      <c r="H8" s="60"/>
      <c r="I8" s="60"/>
    </row>
    <row r="9" spans="1:14" ht="12.75">
      <c r="A9" s="170"/>
      <c r="B9" s="169" t="s">
        <v>47</v>
      </c>
      <c r="C9" s="169"/>
      <c r="D9" s="169" t="s">
        <v>48</v>
      </c>
      <c r="E9" s="169"/>
      <c r="F9" s="169" t="s">
        <v>49</v>
      </c>
      <c r="G9" s="61" t="s">
        <v>47</v>
      </c>
      <c r="H9" s="61" t="s">
        <v>48</v>
      </c>
      <c r="I9" s="61" t="s">
        <v>49</v>
      </c>
      <c r="N9" s="162"/>
    </row>
    <row r="10" spans="1:9" ht="12.75">
      <c r="A10" s="168"/>
      <c r="B10" s="167"/>
      <c r="C10" s="167"/>
      <c r="D10" s="167"/>
      <c r="E10" s="167"/>
      <c r="F10" s="167"/>
      <c r="G10" s="59"/>
      <c r="H10" s="59"/>
      <c r="I10" s="59"/>
    </row>
    <row r="11" spans="1:9" ht="13.5" thickBot="1">
      <c r="A11" s="166"/>
      <c r="B11" s="165">
        <v>1</v>
      </c>
      <c r="C11" s="165"/>
      <c r="D11" s="165">
        <v>2</v>
      </c>
      <c r="E11" s="165"/>
      <c r="F11" s="165" t="s">
        <v>50</v>
      </c>
      <c r="G11" s="62" t="s">
        <v>51</v>
      </c>
      <c r="H11" s="62" t="s">
        <v>52</v>
      </c>
      <c r="I11" s="62" t="s">
        <v>53</v>
      </c>
    </row>
    <row r="12" spans="1:6" ht="24" customHeight="1">
      <c r="A12" s="164" t="s">
        <v>54</v>
      </c>
      <c r="B12" s="163">
        <v>757031</v>
      </c>
      <c r="C12" s="172"/>
      <c r="D12" s="172"/>
      <c r="E12" s="172"/>
      <c r="F12" s="172"/>
    </row>
    <row r="13" spans="1:11" ht="34.5" customHeight="1">
      <c r="A13" s="92" t="s">
        <v>166</v>
      </c>
      <c r="B13" s="84">
        <v>232374.37800000003</v>
      </c>
      <c r="C13" s="84"/>
      <c r="D13" s="84">
        <v>253279.82200000007</v>
      </c>
      <c r="E13" s="84"/>
      <c r="F13" s="84">
        <f>B13-D13</f>
        <v>-20905.444000000047</v>
      </c>
      <c r="G13" s="63">
        <v>52469.84499999997</v>
      </c>
      <c r="H13" s="63">
        <v>66914.7985</v>
      </c>
      <c r="I13" s="63">
        <v>-14444.953500000032</v>
      </c>
      <c r="J13" s="64"/>
      <c r="K13" s="64"/>
    </row>
    <row r="14" spans="1:12" ht="24" customHeight="1" thickBot="1">
      <c r="A14" s="86" t="s">
        <v>3</v>
      </c>
      <c r="B14" s="124">
        <f>B13/B12*100</f>
        <v>30.69549040924348</v>
      </c>
      <c r="C14" s="124"/>
      <c r="D14" s="124">
        <f>D13/B12*100</f>
        <v>33.45699475979188</v>
      </c>
      <c r="E14" s="87"/>
      <c r="F14" s="125">
        <f>F13/B12*100</f>
        <v>-2.7615043505483987</v>
      </c>
      <c r="L14" s="66"/>
    </row>
    <row r="15" spans="1:12" ht="34.5" customHeight="1">
      <c r="A15" s="91" t="s">
        <v>165</v>
      </c>
      <c r="B15" s="126">
        <v>57433.894000000015</v>
      </c>
      <c r="C15" s="127"/>
      <c r="D15" s="126">
        <v>65417.47100000001</v>
      </c>
      <c r="E15" s="127"/>
      <c r="F15" s="128">
        <f>B15-D15</f>
        <v>-7983.5769999999975</v>
      </c>
      <c r="G15" s="68">
        <v>16945.7</v>
      </c>
      <c r="H15" s="68">
        <v>24614.3</v>
      </c>
      <c r="I15" s="68">
        <v>-7668.599999999991</v>
      </c>
      <c r="K15" s="64"/>
      <c r="L15" s="66"/>
    </row>
    <row r="16" spans="1:12" ht="17.25" customHeight="1">
      <c r="A16" s="85" t="s">
        <v>55</v>
      </c>
      <c r="B16" s="127">
        <f>B15/B13*100</f>
        <v>24.716104457953627</v>
      </c>
      <c r="C16" s="127"/>
      <c r="D16" s="127">
        <f>D15/D13*100</f>
        <v>25.82814157220941</v>
      </c>
      <c r="E16" s="127"/>
      <c r="F16" s="127">
        <f>F15/F13*100</f>
        <v>38.18898560585453</v>
      </c>
      <c r="G16" s="68"/>
      <c r="H16" s="68"/>
      <c r="I16" s="68"/>
      <c r="L16" s="66"/>
    </row>
    <row r="17" spans="1:12" ht="22.5" customHeight="1" thickBot="1">
      <c r="A17" s="86" t="s">
        <v>3</v>
      </c>
      <c r="B17" s="124">
        <f>B15/B12*100</f>
        <v>7.586729473429756</v>
      </c>
      <c r="C17" s="88"/>
      <c r="D17" s="124">
        <f>D15/B12*100</f>
        <v>8.64131997236573</v>
      </c>
      <c r="E17" s="88"/>
      <c r="F17" s="124">
        <f>F15/B12*100</f>
        <v>-1.0545904989359745</v>
      </c>
      <c r="J17" s="66"/>
      <c r="L17" s="66"/>
    </row>
    <row r="18" spans="1:12" ht="34.5" customHeight="1">
      <c r="A18" s="90" t="s">
        <v>101</v>
      </c>
      <c r="B18" s="126">
        <v>55570.54279360334</v>
      </c>
      <c r="C18" s="127"/>
      <c r="D18" s="126">
        <v>52556.87947760334</v>
      </c>
      <c r="E18" s="127"/>
      <c r="F18" s="126">
        <f>B18-D18</f>
        <v>3013.6633159999983</v>
      </c>
      <c r="G18" s="68">
        <v>9396.774575</v>
      </c>
      <c r="H18" s="68">
        <v>16492.518997999996</v>
      </c>
      <c r="I18" s="68">
        <v>-7095.7444229999965</v>
      </c>
      <c r="L18" s="66"/>
    </row>
    <row r="19" spans="1:12" ht="18" customHeight="1">
      <c r="A19" s="85" t="s">
        <v>55</v>
      </c>
      <c r="B19" s="127">
        <f>B18/B13*100</f>
        <v>23.91422981823036</v>
      </c>
      <c r="C19" s="127"/>
      <c r="D19" s="127">
        <f>D18/D13*100</f>
        <v>20.750519746339418</v>
      </c>
      <c r="E19" s="127"/>
      <c r="F19" s="127">
        <f>F18/F13*100</f>
        <v>-14.415686727342369</v>
      </c>
      <c r="G19" s="68"/>
      <c r="H19" s="68"/>
      <c r="I19" s="68"/>
      <c r="L19" s="66"/>
    </row>
    <row r="20" spans="1:12" ht="18" customHeight="1">
      <c r="A20" s="85" t="s">
        <v>102</v>
      </c>
      <c r="B20" s="127">
        <f>B18/B15*100</f>
        <v>96.75565928648912</v>
      </c>
      <c r="C20" s="127"/>
      <c r="D20" s="127">
        <f>D18/D15*100</f>
        <v>80.34073875708727</v>
      </c>
      <c r="E20" s="127"/>
      <c r="F20" s="127">
        <f>F18/F15*100</f>
        <v>-37.74828395843116</v>
      </c>
      <c r="G20" s="68"/>
      <c r="H20" s="68"/>
      <c r="I20" s="68"/>
      <c r="L20" s="66"/>
    </row>
    <row r="21" spans="1:13" ht="24.75" customHeight="1" thickBot="1">
      <c r="A21" s="86" t="s">
        <v>3</v>
      </c>
      <c r="B21" s="124">
        <f>B18/B12*100</f>
        <v>7.340590120299345</v>
      </c>
      <c r="C21" s="88"/>
      <c r="D21" s="124">
        <f>D18/B12*100</f>
        <v>6.942500304162358</v>
      </c>
      <c r="E21" s="88"/>
      <c r="F21" s="124">
        <f>B21-D21</f>
        <v>0.398089816136987</v>
      </c>
      <c r="K21" s="159"/>
      <c r="L21" s="66"/>
      <c r="M21" s="64"/>
    </row>
    <row r="22" spans="1:9" ht="12.75" customHeight="1" hidden="1">
      <c r="A22" s="70" t="s">
        <v>56</v>
      </c>
      <c r="B22" s="67">
        <v>46412.84</v>
      </c>
      <c r="C22" s="67"/>
      <c r="D22" s="67">
        <v>50215.6</v>
      </c>
      <c r="E22" s="67"/>
      <c r="F22" s="67">
        <v>-3802.76</v>
      </c>
      <c r="G22" s="68">
        <v>14049.84</v>
      </c>
      <c r="H22" s="68">
        <v>19063.1</v>
      </c>
      <c r="I22" s="68">
        <v>-5013.26</v>
      </c>
    </row>
    <row r="23" spans="1:9" ht="12.75" hidden="1">
      <c r="A23" s="69" t="s">
        <v>4</v>
      </c>
      <c r="B23" s="67">
        <v>25.896778720991115</v>
      </c>
      <c r="C23" s="67"/>
      <c r="D23" s="67">
        <v>24.71535738315672</v>
      </c>
      <c r="E23" s="67"/>
      <c r="F23" s="67">
        <v>15.875755667178968</v>
      </c>
      <c r="G23" s="68"/>
      <c r="H23" s="68"/>
      <c r="I23" s="68"/>
    </row>
    <row r="24" spans="1:9" ht="12.75" hidden="1">
      <c r="A24" s="65" t="s">
        <v>3</v>
      </c>
      <c r="B24" s="72" t="e">
        <v>#DIV/0!</v>
      </c>
      <c r="C24" s="71"/>
      <c r="D24" s="73" t="e">
        <v>#DIV/0!</v>
      </c>
      <c r="E24" s="71"/>
      <c r="F24" s="73" t="e">
        <v>#DIV/0!</v>
      </c>
      <c r="G24" s="64"/>
      <c r="H24" s="64"/>
      <c r="I24" s="64"/>
    </row>
    <row r="25" spans="1:9" ht="12.75" customHeight="1" hidden="1">
      <c r="A25" s="70" t="s">
        <v>57</v>
      </c>
      <c r="B25" s="67">
        <v>45564.6</v>
      </c>
      <c r="C25" s="67"/>
      <c r="D25" s="67">
        <v>51439</v>
      </c>
      <c r="E25" s="67"/>
      <c r="F25" s="67">
        <v>-5874.4</v>
      </c>
      <c r="G25" s="68">
        <v>9259.3</v>
      </c>
      <c r="H25" s="68">
        <v>2808.2</v>
      </c>
      <c r="I25" s="68">
        <v>6451.1</v>
      </c>
    </row>
    <row r="26" spans="1:7" ht="12.75" hidden="1">
      <c r="A26" s="69" t="s">
        <v>4</v>
      </c>
      <c r="B26" s="74">
        <v>25.423489786672647</v>
      </c>
      <c r="C26" s="74"/>
      <c r="D26" s="74">
        <v>25.31749632449276</v>
      </c>
      <c r="E26" s="74"/>
      <c r="F26" s="67">
        <v>24.524434645172477</v>
      </c>
      <c r="G26" s="66"/>
    </row>
    <row r="27" spans="1:9" ht="12.75" hidden="1">
      <c r="A27" s="65" t="s">
        <v>3</v>
      </c>
      <c r="B27" s="72" t="e">
        <v>#DIV/0!</v>
      </c>
      <c r="C27" s="59"/>
      <c r="D27" s="73" t="e">
        <v>#DIV/0!</v>
      </c>
      <c r="E27" s="59"/>
      <c r="F27" s="73" t="e">
        <v>#DIV/0!</v>
      </c>
      <c r="G27" s="59"/>
      <c r="H27" s="59"/>
      <c r="I27" s="59"/>
    </row>
    <row r="28" ht="12.75" hidden="1"/>
    <row r="48" ht="12.75">
      <c r="F48" s="75"/>
    </row>
  </sheetData>
  <sheetProtection/>
  <mergeCells count="3">
    <mergeCell ref="A3:I3"/>
    <mergeCell ref="A4:I4"/>
    <mergeCell ref="A5:I5"/>
  </mergeCells>
  <printOptions/>
  <pageMargins left="0.984251968503937" right="0.984251968503937" top="0.984251968503937" bottom="0.984251968503937" header="0.5118110236220472" footer="0.5118110236220472"/>
  <pageSetup fitToHeight="1" fitToWidth="1" horizontalDpi="1200" verticalDpi="12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O179"/>
  <sheetViews>
    <sheetView showZeros="0" view="pageBreakPreview" zoomScale="70" zoomScaleNormal="75" zoomScaleSheetLayoutView="70" zoomScalePageLayoutView="0" workbookViewId="0" topLeftCell="A1">
      <selection activeCell="C18" sqref="C18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2.421875" style="3" customWidth="1"/>
    <col min="7" max="7" width="8.8515625" style="3" customWidth="1"/>
    <col min="8" max="8" width="8.28125" style="3" customWidth="1"/>
    <col min="9" max="9" width="16.00390625" style="4" customWidth="1"/>
    <col min="10" max="10" width="14.140625" style="4" customWidth="1"/>
    <col min="11" max="11" width="10.57421875" style="4" customWidth="1"/>
    <col min="12" max="12" width="11.140625" style="4" customWidth="1"/>
    <col min="13" max="16384" width="8.8515625" style="4" customWidth="1"/>
  </cols>
  <sheetData>
    <row r="1" ht="24" customHeight="1">
      <c r="F1" s="2"/>
    </row>
    <row r="2" spans="6:9" ht="21" customHeight="1">
      <c r="F2" s="2"/>
      <c r="I2" s="6" t="s">
        <v>75</v>
      </c>
    </row>
    <row r="3" spans="1:9" ht="15.75" customHeight="1">
      <c r="A3" s="226" t="s">
        <v>95</v>
      </c>
      <c r="B3" s="227"/>
      <c r="C3" s="227"/>
      <c r="D3" s="227"/>
      <c r="E3" s="227"/>
      <c r="F3" s="227"/>
      <c r="G3" s="227"/>
      <c r="H3" s="227"/>
      <c r="I3" s="227"/>
    </row>
    <row r="4" spans="1:9" ht="28.5" customHeight="1">
      <c r="A4" s="227"/>
      <c r="B4" s="227"/>
      <c r="C4" s="227"/>
      <c r="D4" s="227"/>
      <c r="E4" s="227"/>
      <c r="F4" s="227"/>
      <c r="G4" s="227"/>
      <c r="H4" s="227"/>
      <c r="I4" s="227"/>
    </row>
    <row r="5" spans="1:9" ht="25.5" customHeight="1" thickBot="1">
      <c r="A5" s="117" t="s">
        <v>0</v>
      </c>
      <c r="B5" s="117"/>
      <c r="C5" s="117"/>
      <c r="D5" s="117"/>
      <c r="E5" s="117"/>
      <c r="F5" s="117"/>
      <c r="G5" s="117"/>
      <c r="H5" s="117"/>
      <c r="I5" s="118" t="s">
        <v>89</v>
      </c>
    </row>
    <row r="6" spans="1:8" ht="11.25" customHeight="1" hidden="1" thickBot="1">
      <c r="A6" s="4" t="s">
        <v>1</v>
      </c>
      <c r="B6" s="4"/>
      <c r="C6" s="4"/>
      <c r="D6" s="4"/>
      <c r="E6" s="4"/>
      <c r="F6" s="5"/>
      <c r="G6" s="6"/>
      <c r="H6" s="6"/>
    </row>
    <row r="7" spans="1:9" ht="65.25" customHeight="1">
      <c r="A7" s="7"/>
      <c r="B7" s="228" t="s">
        <v>167</v>
      </c>
      <c r="C7" s="229"/>
      <c r="D7" s="229"/>
      <c r="E7" s="119"/>
      <c r="F7" s="230" t="s">
        <v>163</v>
      </c>
      <c r="G7" s="231"/>
      <c r="H7" s="231"/>
      <c r="I7" s="56" t="s">
        <v>152</v>
      </c>
    </row>
    <row r="8" spans="1:9" s="8" customFormat="1" ht="33" customHeight="1" thickBot="1">
      <c r="A8" s="120"/>
      <c r="B8" s="121" t="s">
        <v>2</v>
      </c>
      <c r="C8" s="122" t="s">
        <v>3</v>
      </c>
      <c r="D8" s="122" t="s">
        <v>4</v>
      </c>
      <c r="E8" s="122"/>
      <c r="F8" s="121" t="s">
        <v>2</v>
      </c>
      <c r="G8" s="122" t="s">
        <v>3</v>
      </c>
      <c r="H8" s="122" t="s">
        <v>4</v>
      </c>
      <c r="I8" s="123" t="s">
        <v>103</v>
      </c>
    </row>
    <row r="9" spans="1:9" s="9" customFormat="1" ht="24.75" customHeight="1" thickTop="1">
      <c r="A9" s="174" t="s">
        <v>5</v>
      </c>
      <c r="B9" s="173">
        <v>757031</v>
      </c>
      <c r="C9" s="173"/>
      <c r="D9" s="173"/>
      <c r="E9" s="173"/>
      <c r="F9" s="173">
        <v>757031</v>
      </c>
      <c r="G9" s="173"/>
      <c r="H9" s="173"/>
      <c r="I9" s="173"/>
    </row>
    <row r="10" spans="1:11" s="10" customFormat="1" ht="35.25" customHeight="1">
      <c r="A10" s="184" t="s">
        <v>6</v>
      </c>
      <c r="B10" s="183">
        <f>B11+B27+B28+B29+B31+B30+B32</f>
        <v>57433.894</v>
      </c>
      <c r="C10" s="182">
        <f>B10/$B$9</f>
        <v>0.07586729473429754</v>
      </c>
      <c r="D10" s="182">
        <f>B10/$B$10</f>
        <v>1</v>
      </c>
      <c r="E10" s="183">
        <f>E11+E27+E28+E29</f>
        <v>0</v>
      </c>
      <c r="F10" s="183">
        <f>F11+F27+F28+F29+F31+F30+F32</f>
        <v>55570.54279360334</v>
      </c>
      <c r="G10" s="182">
        <f>F10/$F$9</f>
        <v>0.07340590120299345</v>
      </c>
      <c r="H10" s="182">
        <f>F10/$F$10</f>
        <v>1</v>
      </c>
      <c r="I10" s="181">
        <f>F10/B10</f>
        <v>0.9675565928648916</v>
      </c>
      <c r="K10" s="11"/>
    </row>
    <row r="11" spans="1:13" s="16" customFormat="1" ht="24.75" customHeight="1">
      <c r="A11" s="12" t="s">
        <v>7</v>
      </c>
      <c r="B11" s="13">
        <f>B12+B25+B26</f>
        <v>54001.44899999999</v>
      </c>
      <c r="C11" s="150">
        <f aca="true" t="shared" si="0" ref="C11:C29">B11/$B$9</f>
        <v>0.07133320696246256</v>
      </c>
      <c r="D11" s="150">
        <f aca="true" t="shared" si="1" ref="D11:D29">B11/$B$10</f>
        <v>0.9402365961813418</v>
      </c>
      <c r="E11" s="13">
        <f>E12+E25+E26</f>
        <v>0</v>
      </c>
      <c r="F11" s="13">
        <f>F12+F25+F26</f>
        <v>54604.23668327</v>
      </c>
      <c r="G11" s="150">
        <f aca="true" t="shared" si="2" ref="G11:G32">F11/$F$9</f>
        <v>0.07212945927349078</v>
      </c>
      <c r="H11" s="150">
        <f aca="true" t="shared" si="3" ref="H11:H32">F11/$F$10</f>
        <v>0.9826111810006547</v>
      </c>
      <c r="I11" s="141">
        <f>F11/B11</f>
        <v>1.011162435350022</v>
      </c>
      <c r="J11" s="15">
        <f>B10-B28-B29-B32</f>
        <v>54295.77</v>
      </c>
      <c r="K11" s="16">
        <f>F10-F29-F32</f>
        <v>55035.48354527</v>
      </c>
      <c r="L11" s="16">
        <f>K11/J11*100</f>
        <v>101.36237785239992</v>
      </c>
      <c r="M11" s="10"/>
    </row>
    <row r="12" spans="1:13" s="16" customFormat="1" ht="25.5" customHeight="1">
      <c r="A12" s="17" t="s">
        <v>8</v>
      </c>
      <c r="B12" s="13">
        <f>B13+B17+B18+B23+B24</f>
        <v>34237.971</v>
      </c>
      <c r="C12" s="150">
        <f t="shared" si="0"/>
        <v>0.04522664329466032</v>
      </c>
      <c r="D12" s="150">
        <f t="shared" si="1"/>
        <v>0.5961283245046906</v>
      </c>
      <c r="E12" s="13">
        <f>E13+E17+E18+E23+E24</f>
        <v>0</v>
      </c>
      <c r="F12" s="13">
        <f>F13+F17+F18+F23+F24</f>
        <v>35728.067685</v>
      </c>
      <c r="G12" s="150">
        <f t="shared" si="2"/>
        <v>0.047194986314959365</v>
      </c>
      <c r="H12" s="150">
        <f t="shared" si="3"/>
        <v>0.6429317744420632</v>
      </c>
      <c r="I12" s="141">
        <f>F12/B12</f>
        <v>1.043521757904404</v>
      </c>
      <c r="J12" s="18">
        <f>J11/B9*100</f>
        <v>7.172199024874806</v>
      </c>
      <c r="K12" s="16">
        <f>K11/F9*100</f>
        <v>7.269911475919743</v>
      </c>
      <c r="M12" s="10"/>
    </row>
    <row r="13" spans="1:13" s="16" customFormat="1" ht="40.5" customHeight="1">
      <c r="A13" s="19" t="s">
        <v>9</v>
      </c>
      <c r="B13" s="13">
        <f>B14+B15+B16</f>
        <v>10098.369999999999</v>
      </c>
      <c r="C13" s="150">
        <f t="shared" si="0"/>
        <v>0.013339440524892639</v>
      </c>
      <c r="D13" s="150">
        <f t="shared" si="1"/>
        <v>0.17582596785096966</v>
      </c>
      <c r="E13" s="13"/>
      <c r="F13" s="13">
        <f>F14+F15+F16</f>
        <v>11102.146703</v>
      </c>
      <c r="G13" s="150">
        <f t="shared" si="2"/>
        <v>0.014665379228855887</v>
      </c>
      <c r="H13" s="150">
        <f t="shared" si="3"/>
        <v>0.19978474466652063</v>
      </c>
      <c r="I13" s="141">
        <f>F13/B13</f>
        <v>1.099399873742</v>
      </c>
      <c r="M13" s="10"/>
    </row>
    <row r="14" spans="1:13" ht="25.5" customHeight="1">
      <c r="A14" s="20" t="s">
        <v>10</v>
      </c>
      <c r="B14" s="21">
        <v>3329.6059999999998</v>
      </c>
      <c r="C14" s="151">
        <f t="shared" si="0"/>
        <v>0.004398242608294772</v>
      </c>
      <c r="D14" s="151">
        <f t="shared" si="1"/>
        <v>0.05797284091515717</v>
      </c>
      <c r="E14" s="21"/>
      <c r="F14" s="21">
        <v>3956.644</v>
      </c>
      <c r="G14" s="151">
        <f t="shared" si="2"/>
        <v>0.005226528372021753</v>
      </c>
      <c r="H14" s="151">
        <f t="shared" si="3"/>
        <v>0.07120038425205817</v>
      </c>
      <c r="I14" s="141">
        <f aca="true" t="shared" si="4" ref="I14:I29">F14/B14</f>
        <v>1.1883219816398698</v>
      </c>
      <c r="M14" s="10"/>
    </row>
    <row r="15" spans="1:13" ht="18" customHeight="1">
      <c r="A15" s="20" t="s">
        <v>11</v>
      </c>
      <c r="B15" s="21">
        <v>6498.260999999999</v>
      </c>
      <c r="C15" s="151">
        <f t="shared" si="0"/>
        <v>0.008583877014283429</v>
      </c>
      <c r="D15" s="151">
        <f t="shared" si="1"/>
        <v>0.11314331220515883</v>
      </c>
      <c r="E15" s="21"/>
      <c r="F15" s="21">
        <v>6667.813703</v>
      </c>
      <c r="G15" s="151">
        <f t="shared" si="2"/>
        <v>0.008807847635037402</v>
      </c>
      <c r="H15" s="151">
        <f t="shared" si="3"/>
        <v>0.11998827738223072</v>
      </c>
      <c r="I15" s="141">
        <f t="shared" si="4"/>
        <v>1.0260920118474774</v>
      </c>
      <c r="M15" s="10"/>
    </row>
    <row r="16" spans="1:13" ht="30" customHeight="1">
      <c r="A16" s="22" t="s">
        <v>12</v>
      </c>
      <c r="B16" s="21">
        <v>270.503</v>
      </c>
      <c r="C16" s="151">
        <f t="shared" si="0"/>
        <v>0.0003573209023144362</v>
      </c>
      <c r="D16" s="151">
        <f t="shared" si="1"/>
        <v>0.004709814730653645</v>
      </c>
      <c r="E16" s="21"/>
      <c r="F16" s="21">
        <v>477.689</v>
      </c>
      <c r="G16" s="151">
        <f t="shared" si="2"/>
        <v>0.0006310032217967296</v>
      </c>
      <c r="H16" s="151">
        <f t="shared" si="3"/>
        <v>0.008596083032231715</v>
      </c>
      <c r="I16" s="141">
        <f t="shared" si="4"/>
        <v>1.76592865883188</v>
      </c>
      <c r="M16" s="10"/>
    </row>
    <row r="17" spans="1:13" ht="24" customHeight="1">
      <c r="A17" s="19" t="s">
        <v>13</v>
      </c>
      <c r="B17" s="99">
        <v>2637.663</v>
      </c>
      <c r="C17" s="152">
        <f t="shared" si="0"/>
        <v>0.003484220593344262</v>
      </c>
      <c r="D17" s="152">
        <f t="shared" si="1"/>
        <v>0.04592519880334076</v>
      </c>
      <c r="E17" s="100"/>
      <c r="F17" s="100">
        <v>1954.814</v>
      </c>
      <c r="G17" s="152">
        <f t="shared" si="2"/>
        <v>0.0025822112964990866</v>
      </c>
      <c r="H17" s="152">
        <f t="shared" si="3"/>
        <v>0.03517716224692008</v>
      </c>
      <c r="I17" s="141">
        <f t="shared" si="4"/>
        <v>0.7411159044957601</v>
      </c>
      <c r="M17" s="10"/>
    </row>
    <row r="18" spans="1:13" ht="23.25" customHeight="1">
      <c r="A18" s="23" t="s">
        <v>14</v>
      </c>
      <c r="B18" s="26">
        <f>SUM(B19:B22)</f>
        <v>21185.561</v>
      </c>
      <c r="C18" s="153">
        <f t="shared" si="0"/>
        <v>0.027985064019835384</v>
      </c>
      <c r="D18" s="153">
        <f t="shared" si="1"/>
        <v>0.3688686161519886</v>
      </c>
      <c r="E18" s="26">
        <f>SUM(E19:E22)</f>
        <v>0</v>
      </c>
      <c r="F18" s="26">
        <f>SUM(F19:F22)</f>
        <v>22128.464425</v>
      </c>
      <c r="G18" s="153">
        <f t="shared" si="2"/>
        <v>0.029230592175221354</v>
      </c>
      <c r="H18" s="153">
        <f t="shared" si="3"/>
        <v>0.39820493579103894</v>
      </c>
      <c r="I18" s="141">
        <f t="shared" si="4"/>
        <v>1.0445068896216625</v>
      </c>
      <c r="M18" s="10"/>
    </row>
    <row r="19" spans="1:13" ht="20.25" customHeight="1">
      <c r="A19" s="20" t="s">
        <v>15</v>
      </c>
      <c r="B19" s="21">
        <v>13201.62</v>
      </c>
      <c r="C19" s="151">
        <f t="shared" si="0"/>
        <v>0.017438678204723453</v>
      </c>
      <c r="D19" s="151">
        <f t="shared" si="1"/>
        <v>0.2298576516507831</v>
      </c>
      <c r="E19" s="21"/>
      <c r="F19" s="21">
        <v>14305.692</v>
      </c>
      <c r="G19" s="151">
        <f t="shared" si="2"/>
        <v>0.018897101968083207</v>
      </c>
      <c r="H19" s="151">
        <f t="shared" si="3"/>
        <v>0.257433008224039</v>
      </c>
      <c r="I19" s="141">
        <f t="shared" si="4"/>
        <v>1.0836315543092436</v>
      </c>
      <c r="M19" s="10"/>
    </row>
    <row r="20" spans="1:13" ht="18" customHeight="1">
      <c r="A20" s="20" t="s">
        <v>16</v>
      </c>
      <c r="B20" s="21">
        <v>5967.139</v>
      </c>
      <c r="C20" s="151">
        <f t="shared" si="0"/>
        <v>0.007882291478156113</v>
      </c>
      <c r="D20" s="151">
        <f t="shared" si="1"/>
        <v>0.10389577624668807</v>
      </c>
      <c r="E20" s="21"/>
      <c r="F20" s="21">
        <v>6156.903487</v>
      </c>
      <c r="G20" s="151">
        <f t="shared" si="2"/>
        <v>0.008132960852329693</v>
      </c>
      <c r="H20" s="151">
        <f t="shared" si="3"/>
        <v>0.11079437373623627</v>
      </c>
      <c r="I20" s="141">
        <f t="shared" si="4"/>
        <v>1.0318015864889354</v>
      </c>
      <c r="M20" s="10"/>
    </row>
    <row r="21" spans="1:13" s="25" customFormat="1" ht="15.75">
      <c r="A21" s="24" t="s">
        <v>17</v>
      </c>
      <c r="B21" s="21">
        <v>1016.7040000000001</v>
      </c>
      <c r="C21" s="151">
        <f t="shared" si="0"/>
        <v>0.0013430150152371567</v>
      </c>
      <c r="D21" s="151">
        <f t="shared" si="1"/>
        <v>0.01770216033062289</v>
      </c>
      <c r="E21" s="21"/>
      <c r="F21" s="21">
        <v>537.0923290000001</v>
      </c>
      <c r="G21" s="151">
        <f t="shared" si="2"/>
        <v>0.0007094720414355556</v>
      </c>
      <c r="H21" s="151">
        <f t="shared" si="3"/>
        <v>0.009665054577473449</v>
      </c>
      <c r="I21" s="141">
        <f t="shared" si="4"/>
        <v>0.5282681380224726</v>
      </c>
      <c r="M21" s="10"/>
    </row>
    <row r="22" spans="1:13" ht="45" customHeight="1">
      <c r="A22" s="24" t="s">
        <v>18</v>
      </c>
      <c r="B22" s="21">
        <v>1000.098</v>
      </c>
      <c r="C22" s="151">
        <f t="shared" si="0"/>
        <v>0.0013210793217186614</v>
      </c>
      <c r="D22" s="151">
        <f t="shared" si="1"/>
        <v>0.017413027923894556</v>
      </c>
      <c r="E22" s="21"/>
      <c r="F22" s="21">
        <v>1128.776609</v>
      </c>
      <c r="G22" s="151">
        <f t="shared" si="2"/>
        <v>0.0014910573133729002</v>
      </c>
      <c r="H22" s="151">
        <f t="shared" si="3"/>
        <v>0.02031249925329022</v>
      </c>
      <c r="I22" s="141">
        <f t="shared" si="4"/>
        <v>1.1286659997320263</v>
      </c>
      <c r="M22" s="10"/>
    </row>
    <row r="23" spans="1:13" s="16" customFormat="1" ht="35.25" customHeight="1">
      <c r="A23" s="23" t="s">
        <v>19</v>
      </c>
      <c r="B23" s="14">
        <v>189.782</v>
      </c>
      <c r="C23" s="152">
        <f t="shared" si="0"/>
        <v>0.0002506925079686301</v>
      </c>
      <c r="D23" s="152">
        <f t="shared" si="1"/>
        <v>0.0033043554386195722</v>
      </c>
      <c r="E23" s="100"/>
      <c r="F23" s="100">
        <v>213.676</v>
      </c>
      <c r="G23" s="152">
        <f t="shared" si="2"/>
        <v>0.000282255284129712</v>
      </c>
      <c r="H23" s="152">
        <f t="shared" si="3"/>
        <v>0.003845130697996277</v>
      </c>
      <c r="I23" s="141">
        <f t="shared" si="4"/>
        <v>1.125902351118652</v>
      </c>
      <c r="M23" s="10"/>
    </row>
    <row r="24" spans="1:13" s="16" customFormat="1" ht="17.25" customHeight="1">
      <c r="A24" s="27" t="s">
        <v>20</v>
      </c>
      <c r="B24" s="14">
        <v>126.595</v>
      </c>
      <c r="C24" s="152">
        <f t="shared" si="0"/>
        <v>0.00016722564861940925</v>
      </c>
      <c r="D24" s="152">
        <f t="shared" si="1"/>
        <v>0.002204186259771974</v>
      </c>
      <c r="E24" s="100"/>
      <c r="F24" s="100">
        <v>328.966557</v>
      </c>
      <c r="G24" s="152">
        <f>F24/$F$9</f>
        <v>0.0004345483302533186</v>
      </c>
      <c r="H24" s="152">
        <f t="shared" si="3"/>
        <v>0.005919801039587236</v>
      </c>
      <c r="I24" s="141">
        <f t="shared" si="4"/>
        <v>2.5985746435483237</v>
      </c>
      <c r="M24" s="10"/>
    </row>
    <row r="25" spans="1:13" s="16" customFormat="1" ht="18" customHeight="1">
      <c r="A25" s="28" t="s">
        <v>21</v>
      </c>
      <c r="B25" s="14">
        <v>15339.062000000002</v>
      </c>
      <c r="C25" s="152">
        <f t="shared" si="0"/>
        <v>0.02026213193383098</v>
      </c>
      <c r="D25" s="152">
        <f t="shared" si="1"/>
        <v>0.2670733417448589</v>
      </c>
      <c r="E25" s="100"/>
      <c r="F25" s="100">
        <v>14608.085611999999</v>
      </c>
      <c r="G25" s="152">
        <f t="shared" si="2"/>
        <v>0.019296548770129623</v>
      </c>
      <c r="H25" s="152">
        <f t="shared" si="3"/>
        <v>0.2628746252534629</v>
      </c>
      <c r="I25" s="141">
        <f t="shared" si="4"/>
        <v>0.9523454310309194</v>
      </c>
      <c r="M25" s="10"/>
    </row>
    <row r="26" spans="1:13" s="16" customFormat="1" ht="18.75" customHeight="1">
      <c r="A26" s="30" t="s">
        <v>22</v>
      </c>
      <c r="B26" s="14">
        <v>4424.416</v>
      </c>
      <c r="C26" s="152">
        <f t="shared" si="0"/>
        <v>0.005844431733971265</v>
      </c>
      <c r="D26" s="152">
        <f t="shared" si="1"/>
        <v>0.07703492993179255</v>
      </c>
      <c r="E26" s="100"/>
      <c r="F26" s="100">
        <v>4268.08338627</v>
      </c>
      <c r="G26" s="152">
        <f t="shared" si="2"/>
        <v>0.005637924188401796</v>
      </c>
      <c r="H26" s="152">
        <f t="shared" si="3"/>
        <v>0.0768047813051287</v>
      </c>
      <c r="I26" s="141">
        <f t="shared" si="4"/>
        <v>0.9646659324688275</v>
      </c>
      <c r="M26" s="10"/>
    </row>
    <row r="27" spans="1:13" s="16" customFormat="1" ht="15.75">
      <c r="A27" s="31" t="s">
        <v>23</v>
      </c>
      <c r="B27" s="14">
        <v>294.321</v>
      </c>
      <c r="C27" s="152">
        <f t="shared" si="0"/>
        <v>0.0003887832862855022</v>
      </c>
      <c r="D27" s="152">
        <f t="shared" si="1"/>
        <v>0.005124517588864862</v>
      </c>
      <c r="E27" s="100"/>
      <c r="F27" s="100">
        <v>227.762862</v>
      </c>
      <c r="G27" s="152">
        <f t="shared" si="2"/>
        <v>0.0003008633226380426</v>
      </c>
      <c r="H27" s="152">
        <f t="shared" si="3"/>
        <v>0.0040986258285426996</v>
      </c>
      <c r="I27" s="141">
        <f t="shared" si="4"/>
        <v>0.7738586849052564</v>
      </c>
      <c r="J27" s="89"/>
      <c r="M27" s="10"/>
    </row>
    <row r="28" spans="1:15" s="16" customFormat="1" ht="18" customHeight="1">
      <c r="A28" s="31" t="s">
        <v>24</v>
      </c>
      <c r="B28" s="14">
        <v>5.718000000000018</v>
      </c>
      <c r="C28" s="152">
        <f t="shared" si="0"/>
        <v>7.5531913488351435E-06</v>
      </c>
      <c r="D28" s="152">
        <f t="shared" si="1"/>
        <v>9.955793699100426E-05</v>
      </c>
      <c r="E28" s="100"/>
      <c r="F28" s="100">
        <v>0</v>
      </c>
      <c r="G28" s="152">
        <f>F28/$F$9</f>
        <v>0</v>
      </c>
      <c r="H28" s="152">
        <f t="shared" si="3"/>
        <v>0</v>
      </c>
      <c r="I28" s="141">
        <f t="shared" si="4"/>
        <v>0</v>
      </c>
      <c r="J28" s="89"/>
      <c r="K28" s="16">
        <f>F28+F29+F32</f>
        <v>535.0592483333334</v>
      </c>
      <c r="L28" s="16">
        <f>K28/F10*100</f>
        <v>0.9628468995176406</v>
      </c>
      <c r="M28" s="10">
        <f>K28/F9*100</f>
        <v>0.07067864437960049</v>
      </c>
      <c r="N28" s="220">
        <f>K29/F9*100</f>
        <v>0</v>
      </c>
      <c r="O28" s="220"/>
    </row>
    <row r="29" spans="1:13" s="16" customFormat="1" ht="30" customHeight="1">
      <c r="A29" s="32" t="s">
        <v>25</v>
      </c>
      <c r="B29" s="14">
        <v>962.535</v>
      </c>
      <c r="C29" s="152">
        <f t="shared" si="0"/>
        <v>0.0012714604818032551</v>
      </c>
      <c r="D29" s="152">
        <f t="shared" si="1"/>
        <v>0.016759006450093736</v>
      </c>
      <c r="E29" s="100"/>
      <c r="F29" s="14">
        <v>236.90524833333333</v>
      </c>
      <c r="G29" s="152">
        <f t="shared" si="2"/>
        <v>0.00031293995666403795</v>
      </c>
      <c r="H29" s="152">
        <f t="shared" si="3"/>
        <v>0.004263144400320726</v>
      </c>
      <c r="I29" s="141">
        <f t="shared" si="4"/>
        <v>0.24612637289379954</v>
      </c>
      <c r="J29" s="89"/>
      <c r="M29" s="10"/>
    </row>
    <row r="30" spans="1:13" s="16" customFormat="1" ht="17.25" customHeight="1">
      <c r="A30" s="31" t="s">
        <v>26</v>
      </c>
      <c r="B30" s="26"/>
      <c r="C30" s="100"/>
      <c r="D30" s="100"/>
      <c r="E30" s="100"/>
      <c r="F30" s="100">
        <v>203.484</v>
      </c>
      <c r="G30" s="152">
        <f t="shared" si="2"/>
        <v>0.0002687921630686194</v>
      </c>
      <c r="H30" s="152">
        <f t="shared" si="3"/>
        <v>0.0036617241756260626</v>
      </c>
      <c r="I30" s="141"/>
      <c r="J30" s="89"/>
      <c r="M30" s="10"/>
    </row>
    <row r="31" spans="1:13" ht="49.5" customHeight="1">
      <c r="A31" s="31" t="s">
        <v>105</v>
      </c>
      <c r="B31" s="26"/>
      <c r="C31" s="100"/>
      <c r="D31" s="100"/>
      <c r="E31" s="100"/>
      <c r="F31" s="100">
        <v>0</v>
      </c>
      <c r="G31" s="152">
        <f t="shared" si="2"/>
        <v>0</v>
      </c>
      <c r="H31" s="152">
        <f t="shared" si="3"/>
        <v>0</v>
      </c>
      <c r="I31" s="141"/>
      <c r="M31" s="10"/>
    </row>
    <row r="32" spans="1:13" ht="45.75" customHeight="1">
      <c r="A32" s="31" t="s">
        <v>104</v>
      </c>
      <c r="B32" s="13">
        <v>2169.8709999999996</v>
      </c>
      <c r="C32" s="14"/>
      <c r="D32" s="13"/>
      <c r="E32" s="13"/>
      <c r="F32" s="29">
        <v>298.154</v>
      </c>
      <c r="G32" s="154">
        <f t="shared" si="2"/>
        <v>0.00039384648713196687</v>
      </c>
      <c r="H32" s="154">
        <f t="shared" si="3"/>
        <v>0.005365324594855679</v>
      </c>
      <c r="I32" s="141"/>
      <c r="M32" s="10"/>
    </row>
    <row r="33" spans="1:13" s="16" customFormat="1" ht="33" customHeight="1">
      <c r="A33" s="184" t="s">
        <v>27</v>
      </c>
      <c r="B33" s="180">
        <f>B34+B48+B49</f>
        <v>65417.471000000005</v>
      </c>
      <c r="C33" s="179">
        <f>B33/$B$9</f>
        <v>0.0864131997236573</v>
      </c>
      <c r="D33" s="179">
        <f>B33/$B$33</f>
        <v>1</v>
      </c>
      <c r="E33" s="180">
        <f>E34+E48+E49</f>
        <v>0</v>
      </c>
      <c r="F33" s="180">
        <f>F34+F48+F49</f>
        <v>52556.87947760334</v>
      </c>
      <c r="G33" s="179">
        <f>F33/$F$9</f>
        <v>0.06942500304162358</v>
      </c>
      <c r="H33" s="179">
        <f>F33/$F$33</f>
        <v>1</v>
      </c>
      <c r="I33" s="179">
        <f aca="true" t="shared" si="5" ref="I33:I51">F33/B33</f>
        <v>0.8034073875708728</v>
      </c>
      <c r="M33" s="10"/>
    </row>
    <row r="34" spans="1:13" s="16" customFormat="1" ht="19.5" customHeight="1">
      <c r="A34" s="33" t="s">
        <v>28</v>
      </c>
      <c r="B34" s="34">
        <f>B35+B36+B37+B38+B39+B46+B47</f>
        <v>61164.527</v>
      </c>
      <c r="C34" s="155">
        <f aca="true" t="shared" si="6" ref="C34:C48">B34/$B$9</f>
        <v>0.08079527390556002</v>
      </c>
      <c r="D34" s="155">
        <f aca="true" t="shared" si="7" ref="D34:D48">B34/$B$33</f>
        <v>0.934987642674233</v>
      </c>
      <c r="E34" s="34">
        <f>E35+E36+E37+E38+E39+E46+E47</f>
        <v>0</v>
      </c>
      <c r="F34" s="34">
        <f>F35+F36+F37+F38+F39+F46+F47</f>
        <v>50985.55219627001</v>
      </c>
      <c r="G34" s="155">
        <f aca="true" t="shared" si="8" ref="G34:G49">F34/$F$9</f>
        <v>0.06734935847576917</v>
      </c>
      <c r="H34" s="155">
        <f>F34/$F$33</f>
        <v>0.9701023482186963</v>
      </c>
      <c r="I34" s="147">
        <f>F34/B34</f>
        <v>0.8335804214797575</v>
      </c>
      <c r="J34" s="15"/>
      <c r="M34" s="10"/>
    </row>
    <row r="35" spans="1:13" ht="19.5" customHeight="1">
      <c r="A35" s="36" t="s">
        <v>29</v>
      </c>
      <c r="B35" s="35">
        <v>14666.902</v>
      </c>
      <c r="C35" s="156">
        <f t="shared" si="6"/>
        <v>0.019374242270131608</v>
      </c>
      <c r="D35" s="156">
        <f t="shared" si="7"/>
        <v>0.22420466239057146</v>
      </c>
      <c r="E35" s="35"/>
      <c r="F35" s="34">
        <v>13871.241533</v>
      </c>
      <c r="G35" s="156">
        <f t="shared" si="8"/>
        <v>0.01832321468077265</v>
      </c>
      <c r="H35" s="156">
        <f aca="true" t="shared" si="9" ref="H35:H49">F35/$F$33</f>
        <v>0.26392817973356103</v>
      </c>
      <c r="I35" s="147">
        <f t="shared" si="5"/>
        <v>0.9457512931497054</v>
      </c>
      <c r="M35" s="10"/>
    </row>
    <row r="36" spans="1:13" ht="17.25" customHeight="1">
      <c r="A36" s="36" t="s">
        <v>30</v>
      </c>
      <c r="B36" s="35">
        <v>9985.238</v>
      </c>
      <c r="C36" s="156">
        <f t="shared" si="6"/>
        <v>0.013189998824354615</v>
      </c>
      <c r="D36" s="156">
        <f t="shared" si="7"/>
        <v>0.15263870411621383</v>
      </c>
      <c r="E36" s="35"/>
      <c r="F36" s="34">
        <v>8079.954159333334</v>
      </c>
      <c r="G36" s="156">
        <f t="shared" si="8"/>
        <v>0.010673214385320198</v>
      </c>
      <c r="H36" s="156">
        <f t="shared" si="9"/>
        <v>0.15373732686653394</v>
      </c>
      <c r="I36" s="147">
        <f t="shared" si="5"/>
        <v>0.8091899421258997</v>
      </c>
      <c r="M36" s="10"/>
    </row>
    <row r="37" spans="1:13" ht="19.5" customHeight="1">
      <c r="A37" s="36" t="s">
        <v>31</v>
      </c>
      <c r="B37" s="35">
        <v>3042.379</v>
      </c>
      <c r="C37" s="156">
        <f t="shared" si="6"/>
        <v>0.004018830140377343</v>
      </c>
      <c r="D37" s="156">
        <f t="shared" si="7"/>
        <v>0.046507132628224035</v>
      </c>
      <c r="E37" s="35"/>
      <c r="F37" s="34">
        <v>2053.0603092700003</v>
      </c>
      <c r="G37" s="156">
        <f t="shared" si="8"/>
        <v>0.002711989745822827</v>
      </c>
      <c r="H37" s="156">
        <f t="shared" si="9"/>
        <v>0.03906358843364919</v>
      </c>
      <c r="I37" s="147">
        <f t="shared" si="5"/>
        <v>0.6748206943546482</v>
      </c>
      <c r="M37" s="10"/>
    </row>
    <row r="38" spans="1:13" ht="19.5" customHeight="1">
      <c r="A38" s="36" t="s">
        <v>32</v>
      </c>
      <c r="B38" s="35">
        <v>1932.543</v>
      </c>
      <c r="C38" s="156">
        <f t="shared" si="6"/>
        <v>0.0025527924219747936</v>
      </c>
      <c r="D38" s="156">
        <f t="shared" si="7"/>
        <v>0.029541695367587655</v>
      </c>
      <c r="E38" s="35"/>
      <c r="F38" s="34">
        <v>910.5587429999999</v>
      </c>
      <c r="G38" s="156">
        <f t="shared" si="8"/>
        <v>0.0012028024519471462</v>
      </c>
      <c r="H38" s="156">
        <f t="shared" si="9"/>
        <v>0.017325205606775546</v>
      </c>
      <c r="I38" s="147">
        <f t="shared" si="5"/>
        <v>0.4711712717388436</v>
      </c>
      <c r="M38" s="10"/>
    </row>
    <row r="39" spans="1:13" s="16" customFormat="1" ht="19.5" customHeight="1">
      <c r="A39" s="36" t="s">
        <v>33</v>
      </c>
      <c r="B39" s="34">
        <f>B40+B41+B42+B43+B45+B44</f>
        <v>31396.752999999997</v>
      </c>
      <c r="C39" s="155">
        <f t="shared" si="6"/>
        <v>0.04147353675080677</v>
      </c>
      <c r="D39" s="155">
        <f t="shared" si="7"/>
        <v>0.4799444631541931</v>
      </c>
      <c r="E39" s="34">
        <f>E40+E41+E42+E43+E45</f>
        <v>0</v>
      </c>
      <c r="F39" s="34">
        <f>F40+F41+F42+F43+F45+F44</f>
        <v>26012.83204166667</v>
      </c>
      <c r="G39" s="155">
        <f t="shared" si="8"/>
        <v>0.03436164706817378</v>
      </c>
      <c r="H39" s="155">
        <f t="shared" si="9"/>
        <v>0.49494628106205985</v>
      </c>
      <c r="I39" s="147">
        <f t="shared" si="5"/>
        <v>0.8285198167360386</v>
      </c>
      <c r="M39" s="10"/>
    </row>
    <row r="40" spans="1:13" ht="31.5" customHeight="1">
      <c r="A40" s="37" t="s">
        <v>34</v>
      </c>
      <c r="B40" s="38">
        <v>280.3259999999991</v>
      </c>
      <c r="C40" s="143">
        <f t="shared" si="6"/>
        <v>0.00037029659287400265</v>
      </c>
      <c r="D40" s="143">
        <f t="shared" si="7"/>
        <v>0.004285185527884426</v>
      </c>
      <c r="E40" s="38"/>
      <c r="F40" s="39">
        <v>203.00488999999925</v>
      </c>
      <c r="G40" s="143">
        <f t="shared" si="8"/>
        <v>0.00026815928277705835</v>
      </c>
      <c r="H40" s="143">
        <f t="shared" si="9"/>
        <v>0.0038625750238179195</v>
      </c>
      <c r="I40" s="148">
        <f t="shared" si="5"/>
        <v>0.7241743184720643</v>
      </c>
      <c r="M40" s="10"/>
    </row>
    <row r="41" spans="1:13" ht="15.75" customHeight="1">
      <c r="A41" s="40" t="s">
        <v>35</v>
      </c>
      <c r="B41" s="38">
        <v>3544.8429999999994</v>
      </c>
      <c r="C41" s="143">
        <f t="shared" si="6"/>
        <v>0.004682559895169418</v>
      </c>
      <c r="D41" s="143">
        <f t="shared" si="7"/>
        <v>0.05418801653154704</v>
      </c>
      <c r="E41" s="38"/>
      <c r="F41" s="39">
        <v>2560.414310666666</v>
      </c>
      <c r="G41" s="143">
        <f t="shared" si="8"/>
        <v>0.0033821789473174363</v>
      </c>
      <c r="H41" s="143">
        <f t="shared" si="9"/>
        <v>0.04871701547192817</v>
      </c>
      <c r="I41" s="148">
        <f t="shared" si="5"/>
        <v>0.7222927251409065</v>
      </c>
      <c r="M41" s="10"/>
    </row>
    <row r="42" spans="1:13" ht="28.5" customHeight="1">
      <c r="A42" s="37" t="s">
        <v>36</v>
      </c>
      <c r="B42" s="38">
        <v>4744.962</v>
      </c>
      <c r="C42" s="143">
        <f t="shared" si="6"/>
        <v>0.006267856930561629</v>
      </c>
      <c r="D42" s="143">
        <f t="shared" si="7"/>
        <v>0.07253355911603492</v>
      </c>
      <c r="E42" s="35"/>
      <c r="F42" s="39">
        <v>2200.411866</v>
      </c>
      <c r="G42" s="143">
        <f t="shared" si="8"/>
        <v>0.002906633765327972</v>
      </c>
      <c r="H42" s="143">
        <f t="shared" si="9"/>
        <v>0.04186724721618388</v>
      </c>
      <c r="I42" s="148">
        <f t="shared" si="5"/>
        <v>0.4637364568989171</v>
      </c>
      <c r="M42" s="10"/>
    </row>
    <row r="43" spans="1:13" ht="17.25" customHeight="1">
      <c r="A43" s="40" t="s">
        <v>37</v>
      </c>
      <c r="B43" s="38">
        <v>20007.889</v>
      </c>
      <c r="C43" s="143">
        <f t="shared" si="6"/>
        <v>0.026429418346144345</v>
      </c>
      <c r="D43" s="143">
        <f t="shared" si="7"/>
        <v>0.30584931967180445</v>
      </c>
      <c r="E43" s="38"/>
      <c r="F43" s="39">
        <v>19861.022506</v>
      </c>
      <c r="G43" s="143">
        <f t="shared" si="8"/>
        <v>0.026235415070188672</v>
      </c>
      <c r="H43" s="143">
        <f t="shared" si="9"/>
        <v>0.3778957712750736</v>
      </c>
      <c r="I43" s="148">
        <f t="shared" si="5"/>
        <v>0.9926595707323247</v>
      </c>
      <c r="M43" s="10"/>
    </row>
    <row r="44" spans="1:13" ht="45.75" customHeight="1">
      <c r="A44" s="37" t="s">
        <v>106</v>
      </c>
      <c r="B44" s="38">
        <v>1934.6419999999998</v>
      </c>
      <c r="C44" s="143">
        <f t="shared" si="6"/>
        <v>0.002555565095749051</v>
      </c>
      <c r="D44" s="143">
        <f t="shared" si="7"/>
        <v>0.02957378159727391</v>
      </c>
      <c r="E44" s="38"/>
      <c r="F44" s="39">
        <v>587.874732</v>
      </c>
      <c r="G44" s="143">
        <f t="shared" si="8"/>
        <v>0.0007765530500071992</v>
      </c>
      <c r="H44" s="143">
        <f t="shared" si="9"/>
        <v>0.0111854953688892</v>
      </c>
      <c r="I44" s="148">
        <f t="shared" si="5"/>
        <v>0.30386745041201424</v>
      </c>
      <c r="M44" s="10"/>
    </row>
    <row r="45" spans="1:13" ht="19.5" customHeight="1">
      <c r="A45" s="41" t="s">
        <v>38</v>
      </c>
      <c r="B45" s="38">
        <v>884.0910000000001</v>
      </c>
      <c r="C45" s="143">
        <f t="shared" si="6"/>
        <v>0.001167839890308323</v>
      </c>
      <c r="D45" s="143">
        <f t="shared" si="7"/>
        <v>0.013514600709648345</v>
      </c>
      <c r="E45" s="38"/>
      <c r="F45" s="39">
        <v>600.103737</v>
      </c>
      <c r="G45" s="143">
        <f t="shared" si="8"/>
        <v>0.0007927069525554436</v>
      </c>
      <c r="H45" s="143">
        <f t="shared" si="9"/>
        <v>0.01141817670616706</v>
      </c>
      <c r="I45" s="148">
        <f t="shared" si="5"/>
        <v>0.6787805067577884</v>
      </c>
      <c r="M45" s="10"/>
    </row>
    <row r="46" spans="1:13" ht="31.5" customHeight="1">
      <c r="A46" s="42" t="s">
        <v>39</v>
      </c>
      <c r="B46" s="43">
        <v>139.49200000000002</v>
      </c>
      <c r="C46" s="142">
        <f t="shared" si="6"/>
        <v>0.00018426193907515018</v>
      </c>
      <c r="D46" s="142">
        <f t="shared" si="7"/>
        <v>0.002132335565219267</v>
      </c>
      <c r="E46" s="43"/>
      <c r="F46" s="101">
        <v>57.905409999999996</v>
      </c>
      <c r="G46" s="142">
        <f t="shared" si="8"/>
        <v>7.64901437325552E-05</v>
      </c>
      <c r="H46" s="142">
        <f t="shared" si="9"/>
        <v>0.0011017665161166177</v>
      </c>
      <c r="I46" s="149">
        <f t="shared" si="5"/>
        <v>0.41511635075846637</v>
      </c>
      <c r="M46" s="10"/>
    </row>
    <row r="47" spans="1:13" ht="15" customHeight="1">
      <c r="A47" s="58" t="s">
        <v>40</v>
      </c>
      <c r="B47" s="43">
        <v>1.22</v>
      </c>
      <c r="C47" s="142">
        <f t="shared" si="6"/>
        <v>1.6115588397304734E-06</v>
      </c>
      <c r="D47" s="142">
        <f t="shared" si="7"/>
        <v>1.8649452223550494E-05</v>
      </c>
      <c r="E47" s="43"/>
      <c r="F47" s="101"/>
      <c r="G47" s="142">
        <f t="shared" si="8"/>
        <v>0</v>
      </c>
      <c r="H47" s="142">
        <f t="shared" si="9"/>
        <v>0</v>
      </c>
      <c r="I47" s="149">
        <f t="shared" si="5"/>
        <v>0</v>
      </c>
      <c r="M47" s="10"/>
    </row>
    <row r="48" spans="1:13" s="16" customFormat="1" ht="18.75" customHeight="1">
      <c r="A48" s="33" t="s">
        <v>41</v>
      </c>
      <c r="B48" s="43">
        <v>4252.944</v>
      </c>
      <c r="C48" s="142">
        <f t="shared" si="6"/>
        <v>0.005617925818097278</v>
      </c>
      <c r="D48" s="142">
        <f t="shared" si="7"/>
        <v>0.065012357325767</v>
      </c>
      <c r="E48" s="43"/>
      <c r="F48" s="101">
        <v>1571.3272813333338</v>
      </c>
      <c r="G48" s="142">
        <f t="shared" si="8"/>
        <v>0.002075644565854415</v>
      </c>
      <c r="H48" s="142">
        <f t="shared" si="9"/>
        <v>0.029897651781303745</v>
      </c>
      <c r="I48" s="149">
        <f t="shared" si="5"/>
        <v>0.369468133446698</v>
      </c>
      <c r="M48" s="10"/>
    </row>
    <row r="49" spans="1:13" s="16" customFormat="1" ht="31.5">
      <c r="A49" s="44" t="s">
        <v>42</v>
      </c>
      <c r="B49" s="43"/>
      <c r="C49" s="43"/>
      <c r="D49" s="43"/>
      <c r="E49" s="43"/>
      <c r="F49" s="101"/>
      <c r="G49" s="142">
        <f t="shared" si="8"/>
        <v>0</v>
      </c>
      <c r="H49" s="142">
        <f t="shared" si="9"/>
        <v>0</v>
      </c>
      <c r="I49" s="102"/>
      <c r="M49" s="10"/>
    </row>
    <row r="50" spans="1:13" s="16" customFormat="1" ht="15.75">
      <c r="A50" s="45"/>
      <c r="B50" s="46"/>
      <c r="C50" s="47"/>
      <c r="D50" s="47"/>
      <c r="E50" s="47"/>
      <c r="F50" s="48"/>
      <c r="G50" s="47"/>
      <c r="H50" s="47"/>
      <c r="I50" s="49"/>
      <c r="L50" s="161"/>
      <c r="M50" s="10"/>
    </row>
    <row r="51" spans="1:13" s="9" customFormat="1" ht="21" customHeight="1" thickBot="1">
      <c r="A51" s="178" t="s">
        <v>43</v>
      </c>
      <c r="B51" s="177">
        <f>B10-B33</f>
        <v>-7983.577000000005</v>
      </c>
      <c r="C51" s="176">
        <f>B51/$B$9</f>
        <v>-0.010545904989359756</v>
      </c>
      <c r="D51" s="177">
        <f>D10-D33</f>
        <v>0</v>
      </c>
      <c r="E51" s="177">
        <f>E10-E33</f>
        <v>0</v>
      </c>
      <c r="F51" s="177">
        <f>F10-F33</f>
        <v>3013.6633159999983</v>
      </c>
      <c r="G51" s="176">
        <f>G10-G33</f>
        <v>0.003980898161369872</v>
      </c>
      <c r="H51" s="177">
        <f>H10-H33</f>
        <v>0</v>
      </c>
      <c r="I51" s="175">
        <f t="shared" si="5"/>
        <v>-0.3774828395843112</v>
      </c>
      <c r="J51" s="57"/>
      <c r="K51" s="50"/>
      <c r="M51" s="10"/>
    </row>
    <row r="52" spans="1:13" ht="3.75" customHeight="1">
      <c r="A52" s="51"/>
      <c r="B52" s="144"/>
      <c r="C52" s="144"/>
      <c r="D52" s="144"/>
      <c r="E52" s="144"/>
      <c r="F52" s="145"/>
      <c r="G52" s="145"/>
      <c r="H52" s="145"/>
      <c r="I52" s="146"/>
      <c r="M52" s="10"/>
    </row>
    <row r="53" spans="1:13" ht="15" customHeight="1">
      <c r="A53" s="225"/>
      <c r="B53" s="225"/>
      <c r="C53" s="225"/>
      <c r="D53" s="225"/>
      <c r="E53" s="225"/>
      <c r="F53" s="225"/>
      <c r="G53" s="97"/>
      <c r="H53" s="97"/>
      <c r="I53" s="98"/>
      <c r="M53" s="10"/>
    </row>
    <row r="54" spans="1:13" ht="19.5" customHeight="1" thickBot="1">
      <c r="A54" s="53"/>
      <c r="B54" s="53">
        <f>B51+B37</f>
        <v>-4941.198000000005</v>
      </c>
      <c r="C54" s="219">
        <f>B54/$B$9</f>
        <v>-0.006527074848982413</v>
      </c>
      <c r="D54" s="53"/>
      <c r="E54" s="53"/>
      <c r="F54" s="53">
        <f>F51+F37</f>
        <v>5066.723625269999</v>
      </c>
      <c r="G54" s="219">
        <f>F54/$B$9</f>
        <v>0.006692887907192703</v>
      </c>
      <c r="H54" s="53"/>
      <c r="I54" s="53"/>
      <c r="M54" s="10"/>
    </row>
    <row r="55" spans="1:13" ht="19.5" customHeight="1">
      <c r="A55" s="53"/>
      <c r="B55" s="53"/>
      <c r="C55" s="53"/>
      <c r="D55" s="53"/>
      <c r="E55" s="53"/>
      <c r="F55" s="54"/>
      <c r="H55" s="52"/>
      <c r="M55" s="10"/>
    </row>
    <row r="56" spans="6:13" ht="19.5" customHeight="1">
      <c r="F56" s="1"/>
      <c r="G56" s="1"/>
      <c r="H56" s="52"/>
      <c r="M56" s="10"/>
    </row>
    <row r="57" spans="1:13" ht="30.75" customHeight="1">
      <c r="A57" s="32"/>
      <c r="F57" s="1"/>
      <c r="G57" s="1"/>
      <c r="H57" s="1"/>
      <c r="M57" s="10"/>
    </row>
    <row r="58" spans="1:13" ht="19.5" customHeight="1">
      <c r="A58" s="20"/>
      <c r="F58" s="1"/>
      <c r="G58" s="1"/>
      <c r="H58" s="1"/>
      <c r="I58" s="55"/>
      <c r="M58" s="10"/>
    </row>
    <row r="59" spans="1:8" ht="19.5" customHeight="1">
      <c r="A59" s="20"/>
      <c r="F59" s="1"/>
      <c r="G59" s="52"/>
      <c r="H59" s="52"/>
    </row>
    <row r="60" spans="6:8" ht="19.5" customHeight="1">
      <c r="F60" s="52"/>
      <c r="G60" s="52"/>
      <c r="H60" s="52"/>
    </row>
    <row r="61" spans="6:8" ht="19.5" customHeight="1">
      <c r="F61" s="52"/>
      <c r="G61" s="52"/>
      <c r="H61" s="52"/>
    </row>
    <row r="62" spans="6:8" ht="19.5" customHeight="1">
      <c r="F62" s="52"/>
      <c r="G62" s="52"/>
      <c r="H62" s="52"/>
    </row>
    <row r="63" spans="6:8" ht="19.5" customHeight="1">
      <c r="F63" s="52"/>
      <c r="G63" s="52"/>
      <c r="H63" s="52"/>
    </row>
    <row r="64" spans="6:8" ht="19.5" customHeight="1">
      <c r="F64" s="52"/>
      <c r="G64" s="52"/>
      <c r="H64" s="52"/>
    </row>
    <row r="65" spans="6:8" ht="19.5" customHeight="1">
      <c r="F65" s="52"/>
      <c r="G65" s="52"/>
      <c r="H65" s="52"/>
    </row>
    <row r="66" spans="6:8" ht="19.5" customHeight="1">
      <c r="F66" s="52"/>
      <c r="G66" s="52"/>
      <c r="H66" s="52"/>
    </row>
    <row r="67" spans="6:8" ht="19.5" customHeight="1">
      <c r="F67" s="52"/>
      <c r="G67" s="52"/>
      <c r="H67" s="52"/>
    </row>
    <row r="68" spans="6:8" ht="19.5" customHeight="1">
      <c r="F68" s="52"/>
      <c r="G68" s="52"/>
      <c r="H68" s="52"/>
    </row>
    <row r="69" spans="6:8" ht="19.5" customHeight="1">
      <c r="F69" s="52"/>
      <c r="G69" s="52"/>
      <c r="H69" s="52"/>
    </row>
    <row r="70" spans="6:8" ht="19.5" customHeight="1">
      <c r="F70" s="52"/>
      <c r="G70" s="52"/>
      <c r="H70" s="52"/>
    </row>
    <row r="71" spans="6:8" ht="19.5" customHeight="1">
      <c r="F71" s="52"/>
      <c r="G71" s="52"/>
      <c r="H71" s="52"/>
    </row>
    <row r="72" spans="6:8" ht="19.5" customHeight="1">
      <c r="F72" s="52"/>
      <c r="G72" s="52"/>
      <c r="H72" s="52"/>
    </row>
    <row r="73" spans="6:8" ht="19.5" customHeight="1">
      <c r="F73" s="52"/>
      <c r="G73" s="52"/>
      <c r="H73" s="52"/>
    </row>
    <row r="74" spans="6:8" ht="19.5" customHeight="1">
      <c r="F74" s="52"/>
      <c r="G74" s="52"/>
      <c r="H74" s="52"/>
    </row>
    <row r="75" spans="6:8" ht="19.5" customHeight="1">
      <c r="F75" s="52"/>
      <c r="G75" s="52"/>
      <c r="H75" s="52"/>
    </row>
    <row r="76" spans="6:8" ht="19.5" customHeight="1">
      <c r="F76" s="52"/>
      <c r="G76" s="52"/>
      <c r="H76" s="52"/>
    </row>
    <row r="77" spans="6:8" ht="19.5" customHeight="1">
      <c r="F77" s="52"/>
      <c r="G77" s="52"/>
      <c r="H77" s="52"/>
    </row>
    <row r="78" spans="6:8" ht="19.5" customHeight="1">
      <c r="F78" s="52"/>
      <c r="G78" s="52"/>
      <c r="H78" s="52"/>
    </row>
    <row r="79" spans="6:8" ht="19.5" customHeight="1">
      <c r="F79" s="52"/>
      <c r="G79" s="52"/>
      <c r="H79" s="52"/>
    </row>
    <row r="80" spans="6:8" ht="19.5" customHeight="1">
      <c r="F80" s="52"/>
      <c r="G80" s="52"/>
      <c r="H80" s="52"/>
    </row>
    <row r="81" spans="6:8" ht="19.5" customHeight="1">
      <c r="F81" s="52"/>
      <c r="G81" s="52"/>
      <c r="H81" s="52"/>
    </row>
    <row r="82" spans="6:8" ht="19.5" customHeight="1">
      <c r="F82" s="52"/>
      <c r="G82" s="52"/>
      <c r="H82" s="52"/>
    </row>
    <row r="83" spans="6:8" ht="19.5" customHeight="1">
      <c r="F83" s="52"/>
      <c r="G83" s="52"/>
      <c r="H83" s="52"/>
    </row>
    <row r="84" spans="6:8" ht="19.5" customHeight="1">
      <c r="F84" s="52"/>
      <c r="G84" s="52"/>
      <c r="H84" s="52"/>
    </row>
    <row r="85" spans="6:8" ht="19.5" customHeight="1">
      <c r="F85" s="52"/>
      <c r="G85" s="52"/>
      <c r="H85" s="52"/>
    </row>
    <row r="86" spans="6:8" ht="19.5" customHeight="1">
      <c r="F86" s="52"/>
      <c r="G86" s="52"/>
      <c r="H86" s="52"/>
    </row>
    <row r="87" spans="6:8" ht="19.5" customHeight="1">
      <c r="F87" s="52"/>
      <c r="G87" s="52"/>
      <c r="H87" s="52"/>
    </row>
    <row r="88" spans="6:8" ht="19.5" customHeight="1">
      <c r="F88" s="52"/>
      <c r="G88" s="52"/>
      <c r="H88" s="52"/>
    </row>
    <row r="89" spans="6:8" ht="19.5" customHeight="1">
      <c r="F89" s="52"/>
      <c r="G89" s="52"/>
      <c r="H89" s="52"/>
    </row>
    <row r="90" spans="6:8" ht="19.5" customHeight="1">
      <c r="F90" s="52"/>
      <c r="G90" s="52"/>
      <c r="H90" s="52"/>
    </row>
    <row r="91" spans="6:8" ht="19.5" customHeight="1">
      <c r="F91" s="52"/>
      <c r="G91" s="52"/>
      <c r="H91" s="52"/>
    </row>
    <row r="92" spans="6:8" ht="19.5" customHeight="1">
      <c r="F92" s="52"/>
      <c r="G92" s="52"/>
      <c r="H92" s="52"/>
    </row>
    <row r="93" spans="6:8" ht="19.5" customHeight="1">
      <c r="F93" s="52"/>
      <c r="G93" s="52"/>
      <c r="H93" s="52"/>
    </row>
    <row r="94" spans="6:8" ht="19.5" customHeight="1">
      <c r="F94" s="52"/>
      <c r="G94" s="52"/>
      <c r="H94" s="52"/>
    </row>
    <row r="95" spans="6:8" ht="19.5" customHeight="1">
      <c r="F95" s="52"/>
      <c r="G95" s="52"/>
      <c r="H95" s="52"/>
    </row>
    <row r="96" spans="6:8" ht="19.5" customHeight="1">
      <c r="F96" s="52"/>
      <c r="G96" s="52"/>
      <c r="H96" s="52"/>
    </row>
    <row r="97" spans="6:8" ht="19.5" customHeight="1">
      <c r="F97" s="52"/>
      <c r="G97" s="52"/>
      <c r="H97" s="52"/>
    </row>
    <row r="98" spans="6:8" ht="19.5" customHeight="1">
      <c r="F98" s="52"/>
      <c r="G98" s="52"/>
      <c r="H98" s="52"/>
    </row>
    <row r="99" spans="6:8" ht="19.5" customHeight="1">
      <c r="F99" s="52"/>
      <c r="G99" s="52"/>
      <c r="H99" s="52"/>
    </row>
    <row r="100" spans="6:8" ht="19.5" customHeight="1">
      <c r="F100" s="52"/>
      <c r="G100" s="52"/>
      <c r="H100" s="52"/>
    </row>
    <row r="101" spans="6:8" ht="19.5" customHeight="1">
      <c r="F101" s="52"/>
      <c r="G101" s="52"/>
      <c r="H101" s="52"/>
    </row>
    <row r="102" spans="6:8" ht="19.5" customHeight="1">
      <c r="F102" s="52"/>
      <c r="G102" s="52"/>
      <c r="H102" s="52"/>
    </row>
    <row r="103" spans="6:8" ht="19.5" customHeight="1">
      <c r="F103" s="52"/>
      <c r="G103" s="52"/>
      <c r="H103" s="52"/>
    </row>
    <row r="104" spans="6:8" ht="19.5" customHeight="1">
      <c r="F104" s="52"/>
      <c r="G104" s="52"/>
      <c r="H104" s="52"/>
    </row>
    <row r="105" spans="6:8" ht="19.5" customHeight="1">
      <c r="F105" s="52"/>
      <c r="G105" s="52"/>
      <c r="H105" s="52"/>
    </row>
    <row r="106" spans="6:8" ht="19.5" customHeight="1">
      <c r="F106" s="52"/>
      <c r="G106" s="52"/>
      <c r="H106" s="52"/>
    </row>
    <row r="107" spans="6:8" ht="19.5" customHeight="1">
      <c r="F107" s="52"/>
      <c r="G107" s="52"/>
      <c r="H107" s="52"/>
    </row>
    <row r="108" spans="6:8" ht="19.5" customHeight="1">
      <c r="F108" s="52"/>
      <c r="G108" s="52"/>
      <c r="H108" s="52"/>
    </row>
    <row r="109" spans="6:8" ht="19.5" customHeight="1">
      <c r="F109" s="52"/>
      <c r="G109" s="52"/>
      <c r="H109" s="52"/>
    </row>
    <row r="110" spans="6:8" ht="19.5" customHeight="1">
      <c r="F110" s="52"/>
      <c r="G110" s="52"/>
      <c r="H110" s="52"/>
    </row>
    <row r="111" spans="6:8" ht="19.5" customHeight="1">
      <c r="F111" s="52"/>
      <c r="G111" s="52"/>
      <c r="H111" s="52"/>
    </row>
    <row r="112" spans="6:8" ht="19.5" customHeight="1">
      <c r="F112" s="52"/>
      <c r="G112" s="52"/>
      <c r="H112" s="52"/>
    </row>
    <row r="113" spans="6:8" ht="19.5" customHeight="1">
      <c r="F113" s="52"/>
      <c r="G113" s="52"/>
      <c r="H113" s="52"/>
    </row>
    <row r="114" spans="6:8" ht="19.5" customHeight="1">
      <c r="F114" s="52"/>
      <c r="G114" s="52"/>
      <c r="H114" s="52"/>
    </row>
    <row r="115" spans="6:8" ht="19.5" customHeight="1">
      <c r="F115" s="52"/>
      <c r="G115" s="52"/>
      <c r="H115" s="52"/>
    </row>
    <row r="116" spans="6:8" ht="19.5" customHeight="1">
      <c r="F116" s="52"/>
      <c r="G116" s="52"/>
      <c r="H116" s="52"/>
    </row>
    <row r="117" spans="6:8" ht="19.5" customHeight="1">
      <c r="F117" s="52"/>
      <c r="G117" s="52"/>
      <c r="H117" s="52"/>
    </row>
    <row r="118" spans="6:8" ht="19.5" customHeight="1">
      <c r="F118" s="52"/>
      <c r="G118" s="52"/>
      <c r="H118" s="52"/>
    </row>
    <row r="119" spans="6:8" ht="19.5" customHeight="1">
      <c r="F119" s="52"/>
      <c r="G119" s="52"/>
      <c r="H119" s="52"/>
    </row>
    <row r="120" spans="6:8" ht="19.5" customHeight="1">
      <c r="F120" s="52"/>
      <c r="G120" s="52"/>
      <c r="H120" s="52"/>
    </row>
    <row r="121" spans="6:8" ht="19.5" customHeight="1">
      <c r="F121" s="52"/>
      <c r="G121" s="52"/>
      <c r="H121" s="52"/>
    </row>
    <row r="122" spans="6:8" ht="19.5" customHeight="1">
      <c r="F122" s="52"/>
      <c r="G122" s="52"/>
      <c r="H122" s="52"/>
    </row>
    <row r="123" spans="6:8" ht="19.5" customHeight="1">
      <c r="F123" s="52"/>
      <c r="G123" s="52"/>
      <c r="H123" s="52"/>
    </row>
    <row r="124" spans="6:8" ht="19.5" customHeight="1">
      <c r="F124" s="52"/>
      <c r="G124" s="52"/>
      <c r="H124" s="52"/>
    </row>
    <row r="125" spans="6:8" ht="19.5" customHeight="1">
      <c r="F125" s="52"/>
      <c r="G125" s="52"/>
      <c r="H125" s="52"/>
    </row>
    <row r="126" spans="6:8" ht="19.5" customHeight="1">
      <c r="F126" s="52"/>
      <c r="G126" s="52"/>
      <c r="H126" s="52"/>
    </row>
    <row r="127" spans="6:8" ht="19.5" customHeight="1">
      <c r="F127" s="52"/>
      <c r="G127" s="52"/>
      <c r="H127" s="52"/>
    </row>
    <row r="128" spans="6:8" ht="19.5" customHeight="1">
      <c r="F128" s="52"/>
      <c r="G128" s="52"/>
      <c r="H128" s="52"/>
    </row>
    <row r="129" spans="6:8" ht="19.5" customHeight="1">
      <c r="F129" s="52"/>
      <c r="G129" s="52"/>
      <c r="H129" s="52"/>
    </row>
    <row r="130" spans="6:8" ht="19.5" customHeight="1">
      <c r="F130" s="52"/>
      <c r="G130" s="52"/>
      <c r="H130" s="52"/>
    </row>
    <row r="131" spans="6:8" ht="19.5" customHeight="1">
      <c r="F131" s="52"/>
      <c r="G131" s="52"/>
      <c r="H131" s="52"/>
    </row>
    <row r="132" spans="6:8" ht="19.5" customHeight="1">
      <c r="F132" s="52"/>
      <c r="G132" s="52"/>
      <c r="H132" s="52"/>
    </row>
    <row r="133" spans="6:8" ht="19.5" customHeight="1">
      <c r="F133" s="52"/>
      <c r="G133" s="52"/>
      <c r="H133" s="52"/>
    </row>
    <row r="134" spans="6:8" ht="19.5" customHeight="1">
      <c r="F134" s="52"/>
      <c r="G134" s="52"/>
      <c r="H134" s="52"/>
    </row>
    <row r="135" spans="6:8" ht="19.5" customHeight="1">
      <c r="F135" s="52"/>
      <c r="G135" s="52"/>
      <c r="H135" s="52"/>
    </row>
    <row r="136" spans="6:8" ht="19.5" customHeight="1">
      <c r="F136" s="52"/>
      <c r="G136" s="52"/>
      <c r="H136" s="52"/>
    </row>
    <row r="137" spans="6:8" ht="19.5" customHeight="1">
      <c r="F137" s="52"/>
      <c r="G137" s="52"/>
      <c r="H137" s="52"/>
    </row>
    <row r="138" spans="6:8" ht="19.5" customHeight="1">
      <c r="F138" s="52"/>
      <c r="G138" s="52"/>
      <c r="H138" s="52"/>
    </row>
    <row r="139" spans="6:8" ht="19.5" customHeight="1">
      <c r="F139" s="52"/>
      <c r="G139" s="52"/>
      <c r="H139" s="52"/>
    </row>
    <row r="140" spans="6:8" ht="19.5" customHeight="1">
      <c r="F140" s="52"/>
      <c r="G140" s="52"/>
      <c r="H140" s="52"/>
    </row>
    <row r="141" spans="6:8" ht="19.5" customHeight="1">
      <c r="F141" s="52"/>
      <c r="G141" s="52"/>
      <c r="H141" s="52"/>
    </row>
    <row r="142" spans="6:8" ht="19.5" customHeight="1">
      <c r="F142" s="52"/>
      <c r="G142" s="52"/>
      <c r="H142" s="52"/>
    </row>
    <row r="143" spans="6:8" ht="19.5" customHeight="1">
      <c r="F143" s="52"/>
      <c r="G143" s="52"/>
      <c r="H143" s="52"/>
    </row>
    <row r="144" spans="6:8" ht="19.5" customHeight="1">
      <c r="F144" s="52"/>
      <c r="G144" s="52"/>
      <c r="H144" s="52"/>
    </row>
    <row r="145" spans="6:8" ht="19.5" customHeight="1">
      <c r="F145" s="52"/>
      <c r="G145" s="52"/>
      <c r="H145" s="52"/>
    </row>
    <row r="146" spans="6:8" ht="19.5" customHeight="1">
      <c r="F146" s="52"/>
      <c r="G146" s="52"/>
      <c r="H146" s="52"/>
    </row>
    <row r="147" spans="6:8" ht="19.5" customHeight="1">
      <c r="F147" s="52"/>
      <c r="G147" s="52"/>
      <c r="H147" s="52"/>
    </row>
    <row r="148" spans="6:8" ht="19.5" customHeight="1">
      <c r="F148" s="52"/>
      <c r="G148" s="52"/>
      <c r="H148" s="52"/>
    </row>
    <row r="149" spans="6:8" ht="19.5" customHeight="1">
      <c r="F149" s="52"/>
      <c r="G149" s="52"/>
      <c r="H149" s="52"/>
    </row>
    <row r="150" spans="6:8" ht="19.5" customHeight="1">
      <c r="F150" s="52"/>
      <c r="G150" s="52"/>
      <c r="H150" s="52"/>
    </row>
    <row r="151" spans="6:8" ht="19.5" customHeight="1">
      <c r="F151" s="52"/>
      <c r="G151" s="52"/>
      <c r="H151" s="52"/>
    </row>
    <row r="152" spans="6:8" ht="19.5" customHeight="1">
      <c r="F152" s="52"/>
      <c r="G152" s="52"/>
      <c r="H152" s="52"/>
    </row>
    <row r="153" spans="6:8" ht="19.5" customHeight="1">
      <c r="F153" s="52"/>
      <c r="G153" s="52"/>
      <c r="H153" s="52"/>
    </row>
    <row r="154" spans="6:8" ht="19.5" customHeight="1">
      <c r="F154" s="52"/>
      <c r="G154" s="52"/>
      <c r="H154" s="52"/>
    </row>
    <row r="155" spans="6:8" ht="19.5" customHeight="1">
      <c r="F155" s="52"/>
      <c r="G155" s="52"/>
      <c r="H155" s="52"/>
    </row>
    <row r="156" spans="6:8" ht="19.5" customHeight="1">
      <c r="F156" s="52"/>
      <c r="G156" s="52"/>
      <c r="H156" s="52"/>
    </row>
    <row r="157" spans="6:8" ht="19.5" customHeight="1">
      <c r="F157" s="52"/>
      <c r="G157" s="52"/>
      <c r="H157" s="52"/>
    </row>
    <row r="158" spans="6:8" ht="19.5" customHeight="1">
      <c r="F158" s="52"/>
      <c r="G158" s="52"/>
      <c r="H158" s="52"/>
    </row>
    <row r="159" spans="6:8" ht="19.5" customHeight="1">
      <c r="F159" s="52"/>
      <c r="G159" s="52"/>
      <c r="H159" s="52"/>
    </row>
    <row r="160" spans="6:8" ht="19.5" customHeight="1">
      <c r="F160" s="52"/>
      <c r="G160" s="52"/>
      <c r="H160" s="52"/>
    </row>
    <row r="161" spans="6:8" ht="19.5" customHeight="1">
      <c r="F161" s="52"/>
      <c r="G161" s="52"/>
      <c r="H161" s="52"/>
    </row>
    <row r="162" spans="6:8" ht="19.5" customHeight="1">
      <c r="F162" s="52"/>
      <c r="G162" s="52"/>
      <c r="H162" s="52"/>
    </row>
    <row r="163" spans="6:8" ht="19.5" customHeight="1">
      <c r="F163" s="52"/>
      <c r="G163" s="52"/>
      <c r="H163" s="52"/>
    </row>
    <row r="164" spans="6:8" ht="19.5" customHeight="1">
      <c r="F164" s="52"/>
      <c r="G164" s="52"/>
      <c r="H164" s="52"/>
    </row>
    <row r="165" spans="6:8" ht="19.5" customHeight="1">
      <c r="F165" s="52"/>
      <c r="G165" s="52"/>
      <c r="H165" s="52"/>
    </row>
    <row r="166" spans="6:8" ht="19.5" customHeight="1">
      <c r="F166" s="52"/>
      <c r="G166" s="52"/>
      <c r="H166" s="52"/>
    </row>
    <row r="167" spans="6:8" ht="19.5" customHeight="1">
      <c r="F167" s="52"/>
      <c r="G167" s="52"/>
      <c r="H167" s="52"/>
    </row>
    <row r="168" spans="6:8" ht="19.5" customHeight="1">
      <c r="F168" s="52"/>
      <c r="G168" s="52"/>
      <c r="H168" s="52"/>
    </row>
    <row r="169" spans="6:8" ht="19.5" customHeight="1">
      <c r="F169" s="52"/>
      <c r="G169" s="52"/>
      <c r="H169" s="52"/>
    </row>
    <row r="170" spans="6:8" ht="19.5" customHeight="1">
      <c r="F170" s="52"/>
      <c r="G170" s="52"/>
      <c r="H170" s="52"/>
    </row>
    <row r="171" spans="6:8" ht="19.5" customHeight="1">
      <c r="F171" s="52"/>
      <c r="G171" s="52"/>
      <c r="H171" s="52"/>
    </row>
    <row r="172" spans="6:8" ht="19.5" customHeight="1">
      <c r="F172" s="52"/>
      <c r="G172" s="52"/>
      <c r="H172" s="52"/>
    </row>
    <row r="173" spans="6:8" ht="19.5" customHeight="1">
      <c r="F173" s="52"/>
      <c r="G173" s="52"/>
      <c r="H173" s="52"/>
    </row>
    <row r="174" spans="6:8" ht="19.5" customHeight="1">
      <c r="F174" s="52"/>
      <c r="G174" s="52"/>
      <c r="H174" s="52"/>
    </row>
    <row r="175" spans="6:8" ht="19.5" customHeight="1">
      <c r="F175" s="52"/>
      <c r="G175" s="52"/>
      <c r="H175" s="52"/>
    </row>
    <row r="176" spans="6:8" ht="19.5" customHeight="1">
      <c r="F176" s="52"/>
      <c r="G176" s="52"/>
      <c r="H176" s="52"/>
    </row>
    <row r="177" spans="6:8" ht="19.5" customHeight="1">
      <c r="F177" s="52"/>
      <c r="G177" s="52"/>
      <c r="H177" s="52"/>
    </row>
    <row r="178" spans="6:8" ht="19.5" customHeight="1">
      <c r="F178" s="52"/>
      <c r="G178" s="52"/>
      <c r="H178" s="52"/>
    </row>
    <row r="179" spans="6:8" ht="19.5" customHeight="1">
      <c r="F179" s="52"/>
      <c r="G179" s="52"/>
      <c r="H179" s="52"/>
    </row>
  </sheetData>
  <sheetProtection/>
  <mergeCells count="4">
    <mergeCell ref="A53:F53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B2:O23"/>
  <sheetViews>
    <sheetView view="pageBreakPreview" zoomScale="73" zoomScaleSheetLayoutView="73" zoomScalePageLayoutView="0" workbookViewId="0" topLeftCell="B4">
      <selection activeCell="B31" sqref="B30:B31"/>
    </sheetView>
  </sheetViews>
  <sheetFormatPr defaultColWidth="9.140625" defaultRowHeight="12.75"/>
  <cols>
    <col min="1" max="1" width="4.28125" style="76" customWidth="1"/>
    <col min="2" max="2" width="54.00390625" style="76" customWidth="1"/>
    <col min="3" max="3" width="12.7109375" style="76" customWidth="1"/>
    <col min="4" max="4" width="14.00390625" style="76" customWidth="1"/>
    <col min="5" max="5" width="14.140625" style="76" customWidth="1"/>
    <col min="6" max="6" width="13.00390625" style="76" customWidth="1"/>
    <col min="7" max="7" width="12.57421875" style="76" customWidth="1"/>
    <col min="8" max="8" width="14.140625" style="76" customWidth="1"/>
    <col min="9" max="10" width="12.00390625" style="76" hidden="1" customWidth="1"/>
    <col min="11" max="11" width="10.421875" style="76" hidden="1" customWidth="1"/>
    <col min="12" max="12" width="12.421875" style="76" hidden="1" customWidth="1"/>
    <col min="13" max="13" width="10.00390625" style="76" hidden="1" customWidth="1"/>
    <col min="14" max="14" width="9.57421875" style="76" bestFit="1" customWidth="1"/>
    <col min="15" max="16384" width="9.140625" style="76" customWidth="1"/>
  </cols>
  <sheetData>
    <row r="2" spans="2:13" ht="12.75">
      <c r="B2" s="114"/>
      <c r="C2" s="114"/>
      <c r="D2" s="114"/>
      <c r="E2" s="114"/>
      <c r="F2" s="114"/>
      <c r="G2" s="114"/>
      <c r="H2" s="115" t="s">
        <v>58</v>
      </c>
      <c r="I2" s="114"/>
      <c r="J2" s="114"/>
      <c r="K2" s="114"/>
      <c r="L2" s="114"/>
      <c r="M2" s="114" t="s">
        <v>58</v>
      </c>
    </row>
    <row r="3" spans="2:13" ht="24.75" customHeight="1">
      <c r="B3" s="232" t="s">
        <v>59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2:13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2:13" ht="13.5" thickBot="1">
      <c r="B5" s="114"/>
      <c r="C5" s="114"/>
      <c r="D5" s="114"/>
      <c r="E5" s="114"/>
      <c r="F5" s="114"/>
      <c r="G5" s="114"/>
      <c r="H5" s="116" t="s">
        <v>89</v>
      </c>
      <c r="I5" s="114"/>
      <c r="J5" s="114"/>
      <c r="K5" s="114"/>
      <c r="L5" s="114" t="s">
        <v>60</v>
      </c>
      <c r="M5" s="114"/>
    </row>
    <row r="6" spans="2:13" s="78" customFormat="1" ht="39" thickBot="1">
      <c r="B6" s="187" t="s">
        <v>61</v>
      </c>
      <c r="C6" s="186" t="s">
        <v>154</v>
      </c>
      <c r="D6" s="186" t="s">
        <v>155</v>
      </c>
      <c r="E6" s="186" t="s">
        <v>99</v>
      </c>
      <c r="F6" s="186" t="s">
        <v>100</v>
      </c>
      <c r="G6" s="186" t="s">
        <v>98</v>
      </c>
      <c r="H6" s="185" t="s">
        <v>152</v>
      </c>
      <c r="I6" s="108" t="s">
        <v>62</v>
      </c>
      <c r="J6" s="77" t="s">
        <v>63</v>
      </c>
      <c r="K6" s="77" t="s">
        <v>64</v>
      </c>
      <c r="L6" s="77" t="s">
        <v>65</v>
      </c>
      <c r="M6" s="77" t="s">
        <v>66</v>
      </c>
    </row>
    <row r="7" spans="2:14" ht="21" customHeight="1" thickTop="1">
      <c r="B7" s="137" t="s">
        <v>67</v>
      </c>
      <c r="C7" s="214">
        <v>21596.6</v>
      </c>
      <c r="D7" s="214">
        <v>21596.555</v>
      </c>
      <c r="E7" s="209">
        <v>5728.861</v>
      </c>
      <c r="F7" s="208">
        <v>5729.531</v>
      </c>
      <c r="G7" s="207">
        <v>5437.277</v>
      </c>
      <c r="H7" s="215">
        <f>G7/F7</f>
        <v>0.9489916364882222</v>
      </c>
      <c r="I7" s="109" t="e">
        <f>+#REF!+E7</f>
        <v>#REF!</v>
      </c>
      <c r="J7" s="79">
        <v>7799.829</v>
      </c>
      <c r="K7" s="79">
        <v>7653.1</v>
      </c>
      <c r="L7" s="80">
        <f aca="true" t="shared" si="0" ref="L7:L13">+J7-K7</f>
        <v>146.72899999999936</v>
      </c>
      <c r="M7" s="81">
        <f aca="true" t="shared" si="1" ref="M7:M14">+K7/J7</f>
        <v>0.9811881773305544</v>
      </c>
      <c r="N7" s="82"/>
    </row>
    <row r="8" spans="2:14" ht="19.5" customHeight="1">
      <c r="B8" s="137" t="s">
        <v>68</v>
      </c>
      <c r="C8" s="214">
        <v>190.7</v>
      </c>
      <c r="D8" s="206">
        <v>190.70299999999997</v>
      </c>
      <c r="E8" s="205">
        <v>47.678</v>
      </c>
      <c r="F8" s="214">
        <v>47.678</v>
      </c>
      <c r="G8" s="213">
        <v>43.312</v>
      </c>
      <c r="H8" s="215">
        <f aca="true" t="shared" si="2" ref="H8:H14">G8/F8</f>
        <v>0.9084273669197533</v>
      </c>
      <c r="I8" s="109" t="e">
        <f>+#REF!+C10</f>
        <v>#REF!</v>
      </c>
      <c r="J8" s="79">
        <v>64.459</v>
      </c>
      <c r="K8" s="79">
        <v>56.1</v>
      </c>
      <c r="L8" s="80">
        <f t="shared" si="0"/>
        <v>8.359000000000002</v>
      </c>
      <c r="M8" s="81">
        <f t="shared" si="1"/>
        <v>0.8703206689523573</v>
      </c>
      <c r="N8" s="82"/>
    </row>
    <row r="9" spans="2:14" ht="18.75" customHeight="1">
      <c r="B9" s="137" t="s">
        <v>69</v>
      </c>
      <c r="C9" s="214">
        <v>102.6</v>
      </c>
      <c r="D9" s="214">
        <v>102.596</v>
      </c>
      <c r="E9" s="212">
        <v>31.055</v>
      </c>
      <c r="F9" s="214">
        <v>31.055</v>
      </c>
      <c r="G9" s="213">
        <v>24.155</v>
      </c>
      <c r="H9" s="215">
        <f t="shared" si="2"/>
        <v>0.7778135565931412</v>
      </c>
      <c r="I9" s="109" t="e">
        <f>+#REF!+E9</f>
        <v>#REF!</v>
      </c>
      <c r="J9" s="79">
        <v>38.745</v>
      </c>
      <c r="K9" s="79">
        <v>34.5</v>
      </c>
      <c r="L9" s="80">
        <f t="shared" si="0"/>
        <v>4.244999999999997</v>
      </c>
      <c r="M9" s="81">
        <f t="shared" si="1"/>
        <v>0.8904374758033295</v>
      </c>
      <c r="N9" s="82"/>
    </row>
    <row r="10" spans="2:14" ht="25.5" customHeight="1">
      <c r="B10" s="138" t="s">
        <v>70</v>
      </c>
      <c r="C10" s="211">
        <v>177</v>
      </c>
      <c r="D10" s="214">
        <v>177</v>
      </c>
      <c r="E10" s="212">
        <v>43.32</v>
      </c>
      <c r="F10" s="214">
        <v>43.32</v>
      </c>
      <c r="G10" s="213">
        <v>38.914</v>
      </c>
      <c r="H10" s="215">
        <f t="shared" si="2"/>
        <v>0.8982917820867959</v>
      </c>
      <c r="I10" s="109" t="e">
        <f>+#REF!+E10</f>
        <v>#REF!</v>
      </c>
      <c r="J10" s="79">
        <v>62.378</v>
      </c>
      <c r="K10" s="79">
        <v>58.8</v>
      </c>
      <c r="L10" s="80">
        <f t="shared" si="0"/>
        <v>3.578000000000003</v>
      </c>
      <c r="M10" s="81">
        <f t="shared" si="1"/>
        <v>0.9426400333450896</v>
      </c>
      <c r="N10" s="82"/>
    </row>
    <row r="11" spans="2:14" ht="28.5" customHeight="1">
      <c r="B11" s="138" t="s">
        <v>71</v>
      </c>
      <c r="C11" s="214">
        <v>25274.9</v>
      </c>
      <c r="D11" s="214">
        <v>25274.9</v>
      </c>
      <c r="E11" s="212">
        <v>6317</v>
      </c>
      <c r="F11" s="214">
        <v>6317</v>
      </c>
      <c r="G11" s="213">
        <v>5992.683915</v>
      </c>
      <c r="H11" s="215">
        <f t="shared" si="2"/>
        <v>0.9486597934145955</v>
      </c>
      <c r="I11" s="109" t="e">
        <f>+#REF!+E11</f>
        <v>#REF!</v>
      </c>
      <c r="J11" s="79">
        <v>8640.4</v>
      </c>
      <c r="K11" s="79">
        <v>7983.6</v>
      </c>
      <c r="L11" s="80">
        <f t="shared" si="0"/>
        <v>656.7999999999993</v>
      </c>
      <c r="M11" s="81">
        <f t="shared" si="1"/>
        <v>0.9239850006944124</v>
      </c>
      <c r="N11" s="82"/>
    </row>
    <row r="12" spans="2:15" ht="27.75" customHeight="1">
      <c r="B12" s="138" t="s">
        <v>72</v>
      </c>
      <c r="C12" s="214">
        <v>9708.3</v>
      </c>
      <c r="D12" s="214">
        <v>9708.32</v>
      </c>
      <c r="E12" s="212">
        <v>2427.08</v>
      </c>
      <c r="F12" s="214">
        <v>2427.08</v>
      </c>
      <c r="G12" s="213">
        <v>2252.516308</v>
      </c>
      <c r="H12" s="215">
        <f t="shared" si="2"/>
        <v>0.9280766633155892</v>
      </c>
      <c r="I12" s="109" t="e">
        <f>+#REF!+E12</f>
        <v>#REF!</v>
      </c>
      <c r="J12" s="79" t="e">
        <f>+E12+#REF!-459.6+29</f>
        <v>#REF!</v>
      </c>
      <c r="K12" s="79">
        <v>3474.3</v>
      </c>
      <c r="L12" s="80" t="e">
        <f t="shared" si="0"/>
        <v>#REF!</v>
      </c>
      <c r="M12" s="81" t="e">
        <f t="shared" si="1"/>
        <v>#REF!</v>
      </c>
      <c r="N12" s="82"/>
      <c r="O12" s="82"/>
    </row>
    <row r="13" spans="2:14" ht="17.25" customHeight="1">
      <c r="B13" s="137" t="s">
        <v>73</v>
      </c>
      <c r="C13" s="214">
        <v>285</v>
      </c>
      <c r="D13" s="214">
        <v>284.95</v>
      </c>
      <c r="E13" s="212">
        <v>71.238</v>
      </c>
      <c r="F13" s="214">
        <v>71.2</v>
      </c>
      <c r="G13" s="213">
        <v>82.38331</v>
      </c>
      <c r="H13" s="215">
        <f t="shared" si="2"/>
        <v>1.157068960674157</v>
      </c>
      <c r="I13" s="109" t="e">
        <f>+#REF!+E13</f>
        <v>#REF!</v>
      </c>
      <c r="J13" s="79">
        <v>116.7</v>
      </c>
      <c r="K13" s="79">
        <f>0.2+99.6+0.2</f>
        <v>100</v>
      </c>
      <c r="L13" s="80">
        <f t="shared" si="0"/>
        <v>16.700000000000003</v>
      </c>
      <c r="M13" s="81">
        <f t="shared" si="1"/>
        <v>0.856898029134533</v>
      </c>
      <c r="N13" s="82"/>
    </row>
    <row r="14" spans="2:14" ht="18.75" customHeight="1" thickBot="1">
      <c r="B14" s="139" t="s">
        <v>74</v>
      </c>
      <c r="C14" s="210">
        <f>SUM(C7:C13)</f>
        <v>57335.100000000006</v>
      </c>
      <c r="D14" s="210">
        <f>SUM(D7:D13)</f>
        <v>57335.024</v>
      </c>
      <c r="E14" s="210">
        <f>SUM(E7:E13)</f>
        <v>14666.232</v>
      </c>
      <c r="F14" s="210">
        <f>SUM(F7:F13)</f>
        <v>14666.864</v>
      </c>
      <c r="G14" s="210">
        <f>SUM(G7:G13)</f>
        <v>13871.241532999999</v>
      </c>
      <c r="H14" s="221">
        <f t="shared" si="2"/>
        <v>0.9457537434723605</v>
      </c>
      <c r="I14" s="109" t="e">
        <f>SUM(I7:I13)</f>
        <v>#REF!</v>
      </c>
      <c r="J14" s="79" t="e">
        <f>SUM(J7:J13)</f>
        <v>#REF!</v>
      </c>
      <c r="K14" s="79">
        <f>SUM(K7:K13)</f>
        <v>19360.4</v>
      </c>
      <c r="L14" s="79" t="e">
        <f>SUM(L7:L13)</f>
        <v>#REF!</v>
      </c>
      <c r="M14" s="81" t="e">
        <f t="shared" si="1"/>
        <v>#REF!</v>
      </c>
      <c r="N14" s="82"/>
    </row>
    <row r="15" ht="12.75">
      <c r="J15" s="82"/>
    </row>
    <row r="16" spans="3:10" ht="12.75">
      <c r="C16" s="82"/>
      <c r="D16" s="82"/>
      <c r="J16" s="82"/>
    </row>
    <row r="17" spans="4:10" ht="12.75">
      <c r="D17" s="82"/>
      <c r="F17" s="82"/>
      <c r="G17" s="82"/>
      <c r="J17" s="82"/>
    </row>
    <row r="18" spans="4:10" ht="12.75">
      <c r="D18" s="82"/>
      <c r="F18" s="82"/>
      <c r="G18" s="82"/>
      <c r="H18" s="82"/>
      <c r="I18" s="82"/>
      <c r="J18" s="82"/>
    </row>
    <row r="19" ht="12.75">
      <c r="J19" s="82"/>
    </row>
    <row r="20" ht="12.75">
      <c r="J20" s="82"/>
    </row>
    <row r="23" spans="4:10" ht="12.75">
      <c r="D23" s="82"/>
      <c r="F23" s="83"/>
      <c r="G23" s="83"/>
      <c r="H23" s="83"/>
      <c r="I23" s="83"/>
      <c r="J23" s="83"/>
    </row>
  </sheetData>
  <sheetProtection/>
  <mergeCells count="1">
    <mergeCell ref="B3:M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70"/>
  <sheetViews>
    <sheetView showZeros="0" tabSelected="1" view="pageBreakPreview" zoomScale="75" zoomScaleNormal="125" zoomScaleSheetLayoutView="75" zoomScalePageLayoutView="0" workbookViewId="0" topLeftCell="B28">
      <selection activeCell="B3" sqref="B3:I3"/>
    </sheetView>
  </sheetViews>
  <sheetFormatPr defaultColWidth="9.140625" defaultRowHeight="12" customHeight="1"/>
  <cols>
    <col min="1" max="1" width="9.7109375" style="94" customWidth="1"/>
    <col min="2" max="2" width="4.57421875" style="94" customWidth="1"/>
    <col min="3" max="3" width="44.421875" style="94" customWidth="1"/>
    <col min="4" max="4" width="16.140625" style="93" customWidth="1"/>
    <col min="5" max="5" width="15.8515625" style="93" customWidth="1"/>
    <col min="6" max="6" width="15.8515625" style="94" customWidth="1"/>
    <col min="7" max="7" width="14.140625" style="94" customWidth="1"/>
    <col min="8" max="8" width="14.7109375" style="94" customWidth="1"/>
    <col min="9" max="9" width="9.140625" style="94" customWidth="1"/>
    <col min="10" max="10" width="10.7109375" style="94" bestFit="1" customWidth="1"/>
    <col min="11" max="11" width="9.8515625" style="94" bestFit="1" customWidth="1"/>
    <col min="12" max="12" width="12.140625" style="94" bestFit="1" customWidth="1"/>
    <col min="13" max="16384" width="9.140625" style="94" customWidth="1"/>
  </cols>
  <sheetData>
    <row r="1" spans="2:9" ht="12" customHeight="1">
      <c r="B1" s="103"/>
      <c r="C1" s="104"/>
      <c r="D1" s="105"/>
      <c r="E1" s="105"/>
      <c r="F1" s="106"/>
      <c r="G1" s="106"/>
      <c r="H1" s="106"/>
      <c r="I1" s="106" t="s">
        <v>76</v>
      </c>
    </row>
    <row r="2" spans="2:9" ht="12" customHeight="1">
      <c r="B2" s="107"/>
      <c r="C2" s="106"/>
      <c r="D2" s="105"/>
      <c r="E2" s="105"/>
      <c r="F2" s="105"/>
      <c r="G2" s="105"/>
      <c r="H2" s="105"/>
      <c r="I2" s="106"/>
    </row>
    <row r="3" spans="2:9" s="95" customFormat="1" ht="15.75">
      <c r="B3" s="234" t="s">
        <v>153</v>
      </c>
      <c r="C3" s="234"/>
      <c r="D3" s="234"/>
      <c r="E3" s="234"/>
      <c r="F3" s="234"/>
      <c r="G3" s="234"/>
      <c r="H3" s="234"/>
      <c r="I3" s="235"/>
    </row>
    <row r="4" spans="2:9" s="95" customFormat="1" ht="12">
      <c r="B4" s="107"/>
      <c r="C4" s="236"/>
      <c r="D4" s="236"/>
      <c r="E4" s="236"/>
      <c r="F4" s="236"/>
      <c r="G4" s="107"/>
      <c r="H4" s="107"/>
      <c r="I4" s="107"/>
    </row>
    <row r="5" spans="2:9" s="95" customFormat="1" ht="12" customHeight="1" thickBot="1">
      <c r="B5" s="193" t="s">
        <v>77</v>
      </c>
      <c r="C5" s="192"/>
      <c r="D5" s="192"/>
      <c r="E5" s="192"/>
      <c r="F5" s="192"/>
      <c r="G5" s="192"/>
      <c r="H5" s="192"/>
      <c r="I5" s="191" t="s">
        <v>91</v>
      </c>
    </row>
    <row r="6" spans="2:9" s="96" customFormat="1" ht="12" customHeight="1" thickTop="1">
      <c r="B6" s="237" t="s">
        <v>78</v>
      </c>
      <c r="C6" s="239" t="s">
        <v>79</v>
      </c>
      <c r="D6" s="241" t="s">
        <v>161</v>
      </c>
      <c r="E6" s="241" t="s">
        <v>162</v>
      </c>
      <c r="F6" s="245" t="s">
        <v>96</v>
      </c>
      <c r="G6" s="241" t="s">
        <v>97</v>
      </c>
      <c r="H6" s="241" t="s">
        <v>98</v>
      </c>
      <c r="I6" s="243" t="s">
        <v>152</v>
      </c>
    </row>
    <row r="7" spans="2:9" s="96" customFormat="1" ht="27" customHeight="1">
      <c r="B7" s="238"/>
      <c r="C7" s="240"/>
      <c r="D7" s="242"/>
      <c r="E7" s="242"/>
      <c r="F7" s="246"/>
      <c r="G7" s="242"/>
      <c r="H7" s="242"/>
      <c r="I7" s="244"/>
    </row>
    <row r="8" spans="2:9" s="96" customFormat="1" ht="12" customHeight="1" thickBot="1">
      <c r="B8" s="133" t="s">
        <v>80</v>
      </c>
      <c r="C8" s="133" t="s">
        <v>81</v>
      </c>
      <c r="D8" s="134">
        <v>1</v>
      </c>
      <c r="E8" s="134" t="s">
        <v>82</v>
      </c>
      <c r="F8" s="134">
        <v>3</v>
      </c>
      <c r="G8" s="135" t="s">
        <v>83</v>
      </c>
      <c r="H8" s="135" t="s">
        <v>84</v>
      </c>
      <c r="I8" s="136" t="s">
        <v>88</v>
      </c>
    </row>
    <row r="9" spans="2:12" s="95" customFormat="1" ht="14.25" customHeight="1" thickTop="1">
      <c r="B9" s="204"/>
      <c r="C9" s="203" t="s">
        <v>90</v>
      </c>
      <c r="D9" s="202">
        <f>SUM(D10:D65)</f>
        <v>21596555</v>
      </c>
      <c r="E9" s="202">
        <f>SUM(E10:E65)</f>
        <v>21596555</v>
      </c>
      <c r="F9" s="202">
        <f>SUM(F10:F65)</f>
        <v>5728861</v>
      </c>
      <c r="G9" s="202">
        <f>SUM(G10:G65)</f>
        <v>5729531</v>
      </c>
      <c r="H9" s="202">
        <f>SUM(H10:H65)</f>
        <v>5437276.552090002</v>
      </c>
      <c r="I9" s="216">
        <f>H9/G9</f>
        <v>0.9489915583125395</v>
      </c>
      <c r="L9" s="160"/>
    </row>
    <row r="10" spans="1:12" ht="12" customHeight="1">
      <c r="A10" s="157"/>
      <c r="B10" s="200">
        <v>1</v>
      </c>
      <c r="C10" s="194" t="s">
        <v>107</v>
      </c>
      <c r="D10" s="217">
        <v>20755</v>
      </c>
      <c r="E10" s="217">
        <v>20755</v>
      </c>
      <c r="F10" s="217">
        <v>5100</v>
      </c>
      <c r="G10" s="217">
        <v>5100</v>
      </c>
      <c r="H10" s="217">
        <v>4879.698</v>
      </c>
      <c r="I10" s="201">
        <f aca="true" t="shared" si="0" ref="I10:I64">H10/G10</f>
        <v>0.9568035294117647</v>
      </c>
      <c r="J10" s="95"/>
      <c r="K10" s="95"/>
      <c r="L10" s="160"/>
    </row>
    <row r="11" spans="1:12" ht="12" customHeight="1">
      <c r="A11" s="157"/>
      <c r="B11" s="200">
        <v>2</v>
      </c>
      <c r="C11" s="194" t="s">
        <v>108</v>
      </c>
      <c r="D11" s="217">
        <v>129987</v>
      </c>
      <c r="E11" s="217">
        <v>129987</v>
      </c>
      <c r="F11" s="217">
        <v>28554</v>
      </c>
      <c r="G11" s="217">
        <v>28554</v>
      </c>
      <c r="H11" s="217">
        <v>25882.269379999998</v>
      </c>
      <c r="I11" s="201">
        <f t="shared" si="0"/>
        <v>0.9064323520347412</v>
      </c>
      <c r="J11" s="95"/>
      <c r="K11" s="95"/>
      <c r="L11" s="160"/>
    </row>
    <row r="12" spans="1:12" ht="12" customHeight="1">
      <c r="A12" s="157"/>
      <c r="B12" s="200">
        <v>3</v>
      </c>
      <c r="C12" s="194" t="s">
        <v>109</v>
      </c>
      <c r="D12" s="217">
        <v>235062</v>
      </c>
      <c r="E12" s="217">
        <v>235062</v>
      </c>
      <c r="F12" s="217">
        <v>63440</v>
      </c>
      <c r="G12" s="217">
        <v>63440</v>
      </c>
      <c r="H12" s="217">
        <v>50536.64497</v>
      </c>
      <c r="I12" s="201">
        <f t="shared" si="0"/>
        <v>0.7966053746847415</v>
      </c>
      <c r="J12" s="95"/>
      <c r="K12" s="95"/>
      <c r="L12" s="160"/>
    </row>
    <row r="13" spans="1:12" ht="12" customHeight="1">
      <c r="A13" s="157"/>
      <c r="B13" s="200">
        <v>4</v>
      </c>
      <c r="C13" s="194" t="s">
        <v>85</v>
      </c>
      <c r="D13" s="217">
        <v>82490</v>
      </c>
      <c r="E13" s="217">
        <v>82490</v>
      </c>
      <c r="F13" s="217">
        <v>20780</v>
      </c>
      <c r="G13" s="217">
        <v>20780</v>
      </c>
      <c r="H13" s="217">
        <v>17364.20824</v>
      </c>
      <c r="I13" s="201">
        <f t="shared" si="0"/>
        <v>0.8356211857555341</v>
      </c>
      <c r="J13" s="95"/>
      <c r="K13" s="95"/>
      <c r="L13" s="160"/>
    </row>
    <row r="14" spans="1:12" ht="12" customHeight="1">
      <c r="A14" s="157"/>
      <c r="B14" s="200">
        <v>5</v>
      </c>
      <c r="C14" s="194" t="s">
        <v>110</v>
      </c>
      <c r="D14" s="217">
        <v>13239</v>
      </c>
      <c r="E14" s="217">
        <v>13239</v>
      </c>
      <c r="F14" s="217">
        <v>3550</v>
      </c>
      <c r="G14" s="217">
        <v>3550</v>
      </c>
      <c r="H14" s="217">
        <v>3380.5961</v>
      </c>
      <c r="I14" s="201">
        <f t="shared" si="0"/>
        <v>0.9522805915492958</v>
      </c>
      <c r="J14" s="95"/>
      <c r="K14" s="95"/>
      <c r="L14" s="160"/>
    </row>
    <row r="15" spans="1:12" ht="12" customHeight="1">
      <c r="A15" s="157"/>
      <c r="B15" s="200">
        <v>6</v>
      </c>
      <c r="C15" s="194" t="s">
        <v>111</v>
      </c>
      <c r="D15" s="217">
        <v>5394</v>
      </c>
      <c r="E15" s="217">
        <v>5394</v>
      </c>
      <c r="F15" s="217">
        <v>1954</v>
      </c>
      <c r="G15" s="217">
        <v>1954</v>
      </c>
      <c r="H15" s="217">
        <v>1858.84</v>
      </c>
      <c r="I15" s="201">
        <f t="shared" si="0"/>
        <v>0.9512998976458547</v>
      </c>
      <c r="J15" s="95"/>
      <c r="K15" s="95"/>
      <c r="L15" s="160"/>
    </row>
    <row r="16" spans="1:12" ht="12" customHeight="1">
      <c r="A16" s="157"/>
      <c r="B16" s="200">
        <v>7</v>
      </c>
      <c r="C16" s="194" t="s">
        <v>112</v>
      </c>
      <c r="D16" s="217">
        <v>225603</v>
      </c>
      <c r="E16" s="217">
        <v>225603</v>
      </c>
      <c r="F16" s="217">
        <v>56000</v>
      </c>
      <c r="G16" s="217">
        <v>56000</v>
      </c>
      <c r="H16" s="217">
        <v>50264.96</v>
      </c>
      <c r="I16" s="201">
        <f t="shared" si="0"/>
        <v>0.8975885714285714</v>
      </c>
      <c r="J16" s="95"/>
      <c r="K16" s="95"/>
      <c r="L16" s="160"/>
    </row>
    <row r="17" spans="1:12" ht="12" customHeight="1">
      <c r="A17" s="157"/>
      <c r="B17" s="200">
        <v>8</v>
      </c>
      <c r="C17" s="194" t="s">
        <v>113</v>
      </c>
      <c r="D17" s="217">
        <v>43960</v>
      </c>
      <c r="E17" s="217">
        <v>43960</v>
      </c>
      <c r="F17" s="217">
        <v>11200</v>
      </c>
      <c r="G17" s="217">
        <v>11200</v>
      </c>
      <c r="H17" s="217">
        <v>9579.738</v>
      </c>
      <c r="I17" s="201">
        <f t="shared" si="0"/>
        <v>0.8553337499999999</v>
      </c>
      <c r="J17" s="95"/>
      <c r="K17" s="95"/>
      <c r="L17" s="160"/>
    </row>
    <row r="18" spans="1:12" ht="12" customHeight="1">
      <c r="A18" s="157"/>
      <c r="B18" s="200">
        <v>9</v>
      </c>
      <c r="C18" s="194" t="s">
        <v>114</v>
      </c>
      <c r="D18" s="217">
        <v>7418</v>
      </c>
      <c r="E18" s="217">
        <v>7418</v>
      </c>
      <c r="F18" s="217">
        <v>2000</v>
      </c>
      <c r="G18" s="217">
        <v>2750</v>
      </c>
      <c r="H18" s="217">
        <v>2743.401</v>
      </c>
      <c r="I18" s="201">
        <f t="shared" si="0"/>
        <v>0.9976003636363636</v>
      </c>
      <c r="J18" s="95"/>
      <c r="K18" s="95"/>
      <c r="L18" s="160"/>
    </row>
    <row r="19" spans="1:12" ht="31.5" customHeight="1">
      <c r="A19" s="157"/>
      <c r="B19" s="200">
        <v>10</v>
      </c>
      <c r="C19" s="194" t="s">
        <v>115</v>
      </c>
      <c r="D19" s="217">
        <v>13331</v>
      </c>
      <c r="E19" s="217">
        <v>13331</v>
      </c>
      <c r="F19" s="217">
        <v>3700</v>
      </c>
      <c r="G19" s="217">
        <v>3700</v>
      </c>
      <c r="H19" s="217">
        <v>3535.8655099999996</v>
      </c>
      <c r="I19" s="201">
        <f t="shared" si="0"/>
        <v>0.9556393270270269</v>
      </c>
      <c r="J19" s="95"/>
      <c r="K19" s="95"/>
      <c r="L19" s="160"/>
    </row>
    <row r="20" spans="1:12" ht="12" customHeight="1">
      <c r="A20" s="157"/>
      <c r="B20" s="200">
        <v>11</v>
      </c>
      <c r="C20" s="194" t="s">
        <v>116</v>
      </c>
      <c r="D20" s="217">
        <v>8740</v>
      </c>
      <c r="E20" s="217">
        <v>8740</v>
      </c>
      <c r="F20" s="217">
        <v>2109</v>
      </c>
      <c r="G20" s="217">
        <v>2109</v>
      </c>
      <c r="H20" s="217">
        <v>2011.641</v>
      </c>
      <c r="I20" s="201">
        <f t="shared" si="0"/>
        <v>0.9538364153627312</v>
      </c>
      <c r="J20" s="95"/>
      <c r="K20" s="95"/>
      <c r="L20" s="160"/>
    </row>
    <row r="21" spans="1:12" ht="12" customHeight="1">
      <c r="A21" s="157"/>
      <c r="B21" s="200">
        <v>13</v>
      </c>
      <c r="C21" s="194" t="s">
        <v>117</v>
      </c>
      <c r="D21" s="217">
        <v>233253</v>
      </c>
      <c r="E21" s="217">
        <v>233253</v>
      </c>
      <c r="F21" s="217">
        <v>58777</v>
      </c>
      <c r="G21" s="217">
        <v>58777</v>
      </c>
      <c r="H21" s="217">
        <v>54969.764350000005</v>
      </c>
      <c r="I21" s="201">
        <f t="shared" si="0"/>
        <v>0.9352257575242017</v>
      </c>
      <c r="J21" s="95"/>
      <c r="K21" s="95"/>
      <c r="L21" s="160"/>
    </row>
    <row r="22" spans="1:12" ht="12" customHeight="1">
      <c r="A22" s="157"/>
      <c r="B22" s="200">
        <v>14</v>
      </c>
      <c r="C22" s="194" t="s">
        <v>118</v>
      </c>
      <c r="D22" s="217">
        <v>379233</v>
      </c>
      <c r="E22" s="217">
        <v>379233</v>
      </c>
      <c r="F22" s="217">
        <v>109670</v>
      </c>
      <c r="G22" s="217">
        <v>109670</v>
      </c>
      <c r="H22" s="217">
        <v>99430.36869</v>
      </c>
      <c r="I22" s="201">
        <f t="shared" si="0"/>
        <v>0.9066323396553296</v>
      </c>
      <c r="J22" s="95"/>
      <c r="K22" s="95"/>
      <c r="L22" s="160"/>
    </row>
    <row r="23" spans="1:12" ht="25.5">
      <c r="A23" s="157"/>
      <c r="B23" s="200">
        <v>15</v>
      </c>
      <c r="C23" s="194" t="s">
        <v>119</v>
      </c>
      <c r="D23" s="217">
        <v>67308</v>
      </c>
      <c r="E23" s="217">
        <v>67308</v>
      </c>
      <c r="F23" s="217">
        <v>19288</v>
      </c>
      <c r="G23" s="217">
        <v>19288</v>
      </c>
      <c r="H23" s="217">
        <v>18216.5233</v>
      </c>
      <c r="I23" s="201">
        <f t="shared" si="0"/>
        <v>0.944448532766487</v>
      </c>
      <c r="J23" s="95"/>
      <c r="K23" s="95"/>
      <c r="L23" s="160"/>
    </row>
    <row r="24" spans="1:12" ht="12" customHeight="1">
      <c r="A24" s="157"/>
      <c r="B24" s="200">
        <v>16</v>
      </c>
      <c r="C24" s="194" t="s">
        <v>120</v>
      </c>
      <c r="D24" s="217">
        <v>2198727</v>
      </c>
      <c r="E24" s="217">
        <v>2198727</v>
      </c>
      <c r="F24" s="217">
        <v>537934</v>
      </c>
      <c r="G24" s="217">
        <v>537934</v>
      </c>
      <c r="H24" s="217">
        <v>512865.03706</v>
      </c>
      <c r="I24" s="201">
        <f t="shared" si="0"/>
        <v>0.9533976975985902</v>
      </c>
      <c r="J24" s="95"/>
      <c r="K24" s="95"/>
      <c r="L24" s="160"/>
    </row>
    <row r="25" spans="1:12" ht="12" customHeight="1">
      <c r="A25" s="157"/>
      <c r="B25" s="200">
        <v>17</v>
      </c>
      <c r="C25" s="194" t="s">
        <v>121</v>
      </c>
      <c r="D25" s="217">
        <v>1548089</v>
      </c>
      <c r="E25" s="217">
        <v>1548089</v>
      </c>
      <c r="F25" s="217">
        <v>390500</v>
      </c>
      <c r="G25" s="217">
        <v>390500</v>
      </c>
      <c r="H25" s="217">
        <v>381201.47687</v>
      </c>
      <c r="I25" s="201">
        <f t="shared" si="0"/>
        <v>0.9761881609987196</v>
      </c>
      <c r="J25" s="95"/>
      <c r="K25" s="95"/>
      <c r="L25" s="160"/>
    </row>
    <row r="26" spans="1:12" ht="12" customHeight="1">
      <c r="A26" s="157"/>
      <c r="B26" s="200">
        <v>18</v>
      </c>
      <c r="C26" s="194" t="s">
        <v>122</v>
      </c>
      <c r="D26" s="217">
        <v>3564897</v>
      </c>
      <c r="E26" s="217">
        <v>3564897</v>
      </c>
      <c r="F26" s="217">
        <v>1109840</v>
      </c>
      <c r="G26" s="217">
        <v>1109840</v>
      </c>
      <c r="H26" s="217">
        <v>1029466.29246</v>
      </c>
      <c r="I26" s="201">
        <f t="shared" si="0"/>
        <v>0.9275808156671232</v>
      </c>
      <c r="J26" s="95"/>
      <c r="K26" s="95"/>
      <c r="L26" s="160"/>
    </row>
    <row r="27" spans="1:12" ht="12" customHeight="1">
      <c r="A27" s="157"/>
      <c r="B27" s="200">
        <v>19</v>
      </c>
      <c r="C27" s="194" t="s">
        <v>123</v>
      </c>
      <c r="D27" s="217">
        <v>7530585</v>
      </c>
      <c r="E27" s="217">
        <v>7530585</v>
      </c>
      <c r="F27" s="217">
        <v>1956106</v>
      </c>
      <c r="G27" s="217">
        <v>1956106</v>
      </c>
      <c r="H27" s="217">
        <v>1934524.54166</v>
      </c>
      <c r="I27" s="201">
        <f t="shared" si="0"/>
        <v>0.9889671324866853</v>
      </c>
      <c r="J27" s="95"/>
      <c r="K27" s="95"/>
      <c r="L27" s="160"/>
    </row>
    <row r="28" spans="1:12" ht="25.5">
      <c r="A28" s="157"/>
      <c r="B28" s="200">
        <v>20</v>
      </c>
      <c r="C28" s="194" t="s">
        <v>124</v>
      </c>
      <c r="D28" s="217">
        <v>250671</v>
      </c>
      <c r="E28" s="217">
        <v>250671</v>
      </c>
      <c r="F28" s="217">
        <v>66982</v>
      </c>
      <c r="G28" s="217">
        <v>66982</v>
      </c>
      <c r="H28" s="217">
        <v>58473.63901</v>
      </c>
      <c r="I28" s="201">
        <f t="shared" si="0"/>
        <v>0.8729754114538234</v>
      </c>
      <c r="J28" s="95"/>
      <c r="K28" s="95"/>
      <c r="L28" s="160"/>
    </row>
    <row r="29" spans="1:12" ht="12" customHeight="1">
      <c r="A29" s="157"/>
      <c r="B29" s="200">
        <v>21</v>
      </c>
      <c r="C29" s="194" t="s">
        <v>125</v>
      </c>
      <c r="D29" s="217">
        <v>7222</v>
      </c>
      <c r="E29" s="217">
        <v>7222</v>
      </c>
      <c r="F29" s="217">
        <v>1806</v>
      </c>
      <c r="G29" s="217">
        <v>1806</v>
      </c>
      <c r="H29" s="217">
        <v>1509.7459</v>
      </c>
      <c r="I29" s="201">
        <f t="shared" si="0"/>
        <v>0.8359611849390919</v>
      </c>
      <c r="J29" s="95"/>
      <c r="K29" s="95"/>
      <c r="L29" s="160"/>
    </row>
    <row r="30" spans="1:12" ht="12" customHeight="1">
      <c r="A30" s="157"/>
      <c r="B30" s="200">
        <v>22</v>
      </c>
      <c r="C30" s="194" t="s">
        <v>126</v>
      </c>
      <c r="D30" s="217">
        <v>571950</v>
      </c>
      <c r="E30" s="217">
        <v>571950</v>
      </c>
      <c r="F30" s="217">
        <v>143000</v>
      </c>
      <c r="G30" s="217">
        <v>143000</v>
      </c>
      <c r="H30" s="217">
        <v>137116.771</v>
      </c>
      <c r="I30" s="201">
        <f t="shared" si="0"/>
        <v>0.9588585384615386</v>
      </c>
      <c r="J30" s="95"/>
      <c r="K30" s="95"/>
      <c r="L30" s="160"/>
    </row>
    <row r="31" spans="1:12" ht="12" customHeight="1">
      <c r="A31" s="157"/>
      <c r="B31" s="200">
        <v>23</v>
      </c>
      <c r="C31" s="194" t="s">
        <v>127</v>
      </c>
      <c r="D31" s="217">
        <v>184144</v>
      </c>
      <c r="E31" s="217">
        <v>184144</v>
      </c>
      <c r="F31" s="217">
        <v>47966</v>
      </c>
      <c r="G31" s="217">
        <v>47966</v>
      </c>
      <c r="H31" s="217">
        <v>39281.19707</v>
      </c>
      <c r="I31" s="201">
        <f t="shared" si="0"/>
        <v>0.8189383536254847</v>
      </c>
      <c r="J31" s="95"/>
      <c r="K31" s="95"/>
      <c r="L31" s="160"/>
    </row>
    <row r="32" spans="1:12" ht="12" customHeight="1">
      <c r="A32" s="157"/>
      <c r="B32" s="200">
        <v>24</v>
      </c>
      <c r="C32" s="194" t="s">
        <v>128</v>
      </c>
      <c r="D32" s="217">
        <v>20004</v>
      </c>
      <c r="E32" s="217">
        <v>20004</v>
      </c>
      <c r="F32" s="217">
        <v>5700</v>
      </c>
      <c r="G32" s="217">
        <v>5700</v>
      </c>
      <c r="H32" s="217">
        <v>4799.414</v>
      </c>
      <c r="I32" s="201">
        <f t="shared" si="0"/>
        <v>0.8420024561403509</v>
      </c>
      <c r="J32" s="95"/>
      <c r="K32" s="95"/>
      <c r="L32" s="160"/>
    </row>
    <row r="33" spans="1:12" ht="12" customHeight="1">
      <c r="A33" s="157"/>
      <c r="B33" s="200">
        <v>25</v>
      </c>
      <c r="C33" s="194" t="s">
        <v>129</v>
      </c>
      <c r="D33" s="217">
        <v>439900</v>
      </c>
      <c r="E33" s="217">
        <v>439900</v>
      </c>
      <c r="F33" s="217">
        <v>98368</v>
      </c>
      <c r="G33" s="217">
        <v>98368</v>
      </c>
      <c r="H33" s="217">
        <v>81547.27528</v>
      </c>
      <c r="I33" s="201">
        <f t="shared" si="0"/>
        <v>0.8290020665256994</v>
      </c>
      <c r="J33" s="95"/>
      <c r="K33" s="95"/>
      <c r="L33" s="160"/>
    </row>
    <row r="34" spans="1:12" ht="12" customHeight="1">
      <c r="A34" s="157"/>
      <c r="B34" s="200">
        <v>26</v>
      </c>
      <c r="C34" s="194" t="s">
        <v>86</v>
      </c>
      <c r="D34" s="217">
        <v>1042138</v>
      </c>
      <c r="E34" s="217">
        <v>1042138</v>
      </c>
      <c r="F34" s="217">
        <v>260526</v>
      </c>
      <c r="G34" s="217">
        <v>260526</v>
      </c>
      <c r="H34" s="217">
        <v>232823.73634</v>
      </c>
      <c r="I34" s="201">
        <f t="shared" si="0"/>
        <v>0.8936679499934748</v>
      </c>
      <c r="J34" s="95"/>
      <c r="K34" s="95"/>
      <c r="L34" s="160"/>
    </row>
    <row r="35" spans="1:12" ht="12" customHeight="1">
      <c r="A35" s="157"/>
      <c r="B35" s="200">
        <v>27</v>
      </c>
      <c r="C35" s="194" t="s">
        <v>92</v>
      </c>
      <c r="D35" s="217">
        <v>14268</v>
      </c>
      <c r="E35" s="217">
        <v>14268</v>
      </c>
      <c r="F35" s="217">
        <v>3667</v>
      </c>
      <c r="G35" s="217">
        <v>3667</v>
      </c>
      <c r="H35" s="217">
        <v>3438.192</v>
      </c>
      <c r="I35" s="201">
        <f t="shared" si="0"/>
        <v>0.9376034905917644</v>
      </c>
      <c r="J35" s="95"/>
      <c r="K35" s="95"/>
      <c r="L35" s="160"/>
    </row>
    <row r="36" spans="1:12" ht="25.5">
      <c r="A36" s="157"/>
      <c r="B36" s="200">
        <v>28</v>
      </c>
      <c r="C36" s="194" t="s">
        <v>159</v>
      </c>
      <c r="D36" s="217">
        <v>13829</v>
      </c>
      <c r="E36" s="217">
        <v>13829</v>
      </c>
      <c r="F36" s="217">
        <v>3489</v>
      </c>
      <c r="G36" s="217">
        <v>3489</v>
      </c>
      <c r="H36" s="217">
        <v>3049.6073300000003</v>
      </c>
      <c r="I36" s="201">
        <f t="shared" si="0"/>
        <v>0.8740634365147607</v>
      </c>
      <c r="J36" s="95"/>
      <c r="K36" s="95"/>
      <c r="L36" s="160"/>
    </row>
    <row r="37" spans="1:12" ht="12" customHeight="1">
      <c r="A37" s="157"/>
      <c r="B37" s="200">
        <v>29</v>
      </c>
      <c r="C37" s="194" t="s">
        <v>130</v>
      </c>
      <c r="D37" s="217">
        <v>816561</v>
      </c>
      <c r="E37" s="217">
        <v>816561</v>
      </c>
      <c r="F37" s="217">
        <v>210515</v>
      </c>
      <c r="G37" s="217">
        <v>210515</v>
      </c>
      <c r="H37" s="217">
        <v>182345.2646</v>
      </c>
      <c r="I37" s="201">
        <f t="shared" si="0"/>
        <v>0.8661865643778353</v>
      </c>
      <c r="J37" s="95"/>
      <c r="K37" s="95"/>
      <c r="L37" s="160"/>
    </row>
    <row r="38" spans="1:12" ht="12" customHeight="1">
      <c r="A38" s="157"/>
      <c r="B38" s="200">
        <v>30</v>
      </c>
      <c r="C38" s="194" t="s">
        <v>131</v>
      </c>
      <c r="D38" s="217">
        <v>10109</v>
      </c>
      <c r="E38" s="217">
        <v>10109</v>
      </c>
      <c r="F38" s="217">
        <v>2570</v>
      </c>
      <c r="G38" s="217">
        <v>2570</v>
      </c>
      <c r="H38" s="217">
        <v>2297.565</v>
      </c>
      <c r="I38" s="201">
        <f t="shared" si="0"/>
        <v>0.8939941634241245</v>
      </c>
      <c r="J38" s="95"/>
      <c r="K38" s="95"/>
      <c r="L38" s="160"/>
    </row>
    <row r="39" spans="1:12" ht="12" customHeight="1">
      <c r="A39" s="157"/>
      <c r="B39" s="200">
        <v>31</v>
      </c>
      <c r="C39" s="194" t="s">
        <v>132</v>
      </c>
      <c r="D39" s="217">
        <v>902666</v>
      </c>
      <c r="E39" s="217">
        <v>902666</v>
      </c>
      <c r="F39" s="217">
        <v>229300</v>
      </c>
      <c r="G39" s="217">
        <v>229300</v>
      </c>
      <c r="H39" s="217">
        <v>227086.19287</v>
      </c>
      <c r="I39" s="201">
        <f t="shared" si="0"/>
        <v>0.9903453679459223</v>
      </c>
      <c r="J39" s="95"/>
      <c r="K39" s="95"/>
      <c r="L39" s="160"/>
    </row>
    <row r="40" spans="1:12" ht="12" customHeight="1">
      <c r="A40" s="157"/>
      <c r="B40" s="200">
        <v>32</v>
      </c>
      <c r="C40" s="194" t="s">
        <v>133</v>
      </c>
      <c r="D40" s="217">
        <v>147350</v>
      </c>
      <c r="E40" s="217">
        <v>147350</v>
      </c>
      <c r="F40" s="217">
        <v>38000</v>
      </c>
      <c r="G40" s="217">
        <v>38000</v>
      </c>
      <c r="H40" s="217">
        <v>35677.35426</v>
      </c>
      <c r="I40" s="201">
        <f t="shared" si="0"/>
        <v>0.9388777436842105</v>
      </c>
      <c r="J40" s="95"/>
      <c r="K40" s="95"/>
      <c r="L40" s="160"/>
    </row>
    <row r="41" spans="1:12" ht="12" customHeight="1">
      <c r="A41" s="157"/>
      <c r="B41" s="200">
        <v>33</v>
      </c>
      <c r="C41" s="194" t="s">
        <v>134</v>
      </c>
      <c r="D41" s="217">
        <v>128997</v>
      </c>
      <c r="E41" s="217">
        <v>128997</v>
      </c>
      <c r="F41" s="217">
        <v>34020</v>
      </c>
      <c r="G41" s="217">
        <v>34020</v>
      </c>
      <c r="H41" s="217">
        <v>33992.44082</v>
      </c>
      <c r="I41" s="201">
        <f t="shared" si="0"/>
        <v>0.9991899124044681</v>
      </c>
      <c r="J41" s="95"/>
      <c r="K41" s="95"/>
      <c r="L41" s="160"/>
    </row>
    <row r="42" spans="1:12" ht="12" customHeight="1">
      <c r="A42" s="157"/>
      <c r="B42" s="200">
        <v>34</v>
      </c>
      <c r="C42" s="194" t="s">
        <v>135</v>
      </c>
      <c r="D42" s="217">
        <v>186503</v>
      </c>
      <c r="E42" s="217">
        <v>186503</v>
      </c>
      <c r="F42" s="217">
        <v>48877</v>
      </c>
      <c r="G42" s="217">
        <v>48877</v>
      </c>
      <c r="H42" s="217">
        <v>48376.80378</v>
      </c>
      <c r="I42" s="201">
        <f t="shared" si="0"/>
        <v>0.9897662250138102</v>
      </c>
      <c r="J42" s="95"/>
      <c r="K42" s="95"/>
      <c r="L42" s="160"/>
    </row>
    <row r="43" spans="1:12" ht="25.5">
      <c r="A43" s="157"/>
      <c r="B43" s="200">
        <v>35</v>
      </c>
      <c r="C43" s="194" t="s">
        <v>160</v>
      </c>
      <c r="D43" s="217">
        <v>87441</v>
      </c>
      <c r="E43" s="217">
        <v>87441</v>
      </c>
      <c r="F43" s="217">
        <v>21880</v>
      </c>
      <c r="G43" s="217">
        <v>21880</v>
      </c>
      <c r="H43" s="217">
        <v>19331.270559999997</v>
      </c>
      <c r="I43" s="201">
        <f t="shared" si="0"/>
        <v>0.8835132797074953</v>
      </c>
      <c r="J43" s="95"/>
      <c r="K43" s="95"/>
      <c r="L43" s="160"/>
    </row>
    <row r="44" spans="1:12" ht="12" customHeight="1">
      <c r="A44" s="157"/>
      <c r="B44" s="200">
        <v>36</v>
      </c>
      <c r="C44" s="194" t="s">
        <v>156</v>
      </c>
      <c r="D44" s="217">
        <v>14947</v>
      </c>
      <c r="E44" s="217">
        <v>14947</v>
      </c>
      <c r="F44" s="217">
        <v>4000</v>
      </c>
      <c r="G44" s="217">
        <v>4000</v>
      </c>
      <c r="H44" s="217">
        <v>3066.842</v>
      </c>
      <c r="I44" s="201">
        <f t="shared" si="0"/>
        <v>0.7667105000000001</v>
      </c>
      <c r="J44" s="95"/>
      <c r="K44" s="95"/>
      <c r="L44" s="160"/>
    </row>
    <row r="45" spans="1:12" ht="12" customHeight="1">
      <c r="A45" s="157"/>
      <c r="B45" s="200">
        <v>37</v>
      </c>
      <c r="C45" s="194" t="s">
        <v>136</v>
      </c>
      <c r="D45" s="217">
        <v>163008</v>
      </c>
      <c r="E45" s="217">
        <v>163008</v>
      </c>
      <c r="F45" s="217">
        <v>40752</v>
      </c>
      <c r="G45" s="217">
        <v>40362</v>
      </c>
      <c r="H45" s="217">
        <v>39001.505119999994</v>
      </c>
      <c r="I45" s="201">
        <f t="shared" si="0"/>
        <v>0.9662926792527624</v>
      </c>
      <c r="J45" s="95"/>
      <c r="K45" s="95"/>
      <c r="L45" s="160"/>
    </row>
    <row r="46" spans="1:12" ht="25.5" customHeight="1">
      <c r="A46" s="157"/>
      <c r="B46" s="200">
        <v>38</v>
      </c>
      <c r="C46" s="194" t="s">
        <v>137</v>
      </c>
      <c r="D46" s="217">
        <v>25062</v>
      </c>
      <c r="E46" s="217">
        <v>25062</v>
      </c>
      <c r="F46" s="217">
        <v>6600</v>
      </c>
      <c r="G46" s="217">
        <v>6600</v>
      </c>
      <c r="H46" s="217">
        <v>6217.84287</v>
      </c>
      <c r="I46" s="201">
        <f t="shared" si="0"/>
        <v>0.9420974045454547</v>
      </c>
      <c r="J46" s="95"/>
      <c r="K46" s="95"/>
      <c r="L46" s="160"/>
    </row>
    <row r="47" spans="1:12" ht="38.25">
      <c r="A47" s="157"/>
      <c r="B47" s="200">
        <v>39</v>
      </c>
      <c r="C47" s="194" t="s">
        <v>138</v>
      </c>
      <c r="D47" s="217">
        <v>1266</v>
      </c>
      <c r="E47" s="217">
        <v>1266</v>
      </c>
      <c r="F47" s="217">
        <v>316</v>
      </c>
      <c r="G47" s="217">
        <v>316</v>
      </c>
      <c r="H47" s="217">
        <v>268.59821</v>
      </c>
      <c r="I47" s="201">
        <f t="shared" si="0"/>
        <v>0.8499943354430379</v>
      </c>
      <c r="J47" s="95"/>
      <c r="K47" s="95"/>
      <c r="L47" s="160"/>
    </row>
    <row r="48" spans="1:12" ht="25.5">
      <c r="A48" s="157"/>
      <c r="B48" s="200">
        <v>40</v>
      </c>
      <c r="C48" s="194" t="s">
        <v>139</v>
      </c>
      <c r="D48" s="217">
        <v>12771</v>
      </c>
      <c r="E48" s="217">
        <v>12771</v>
      </c>
      <c r="F48" s="217">
        <v>3000</v>
      </c>
      <c r="G48" s="217">
        <v>3000</v>
      </c>
      <c r="H48" s="217">
        <v>2927.48741</v>
      </c>
      <c r="I48" s="201">
        <f t="shared" si="0"/>
        <v>0.9758291366666667</v>
      </c>
      <c r="J48" s="95"/>
      <c r="K48" s="95"/>
      <c r="L48" s="160"/>
    </row>
    <row r="49" spans="1:12" ht="25.5">
      <c r="A49" s="157"/>
      <c r="B49" s="200">
        <v>41</v>
      </c>
      <c r="C49" s="194" t="s">
        <v>140</v>
      </c>
      <c r="D49" s="217">
        <v>7108</v>
      </c>
      <c r="E49" s="217">
        <v>7108</v>
      </c>
      <c r="F49" s="217">
        <v>1800</v>
      </c>
      <c r="G49" s="217">
        <v>1800</v>
      </c>
      <c r="H49" s="217">
        <v>1797.427</v>
      </c>
      <c r="I49" s="201">
        <f t="shared" si="0"/>
        <v>0.9985705555555555</v>
      </c>
      <c r="J49" s="95"/>
      <c r="K49" s="95"/>
      <c r="L49" s="160"/>
    </row>
    <row r="50" spans="1:12" ht="12.75">
      <c r="A50" s="157"/>
      <c r="B50" s="200">
        <v>42</v>
      </c>
      <c r="C50" s="194" t="s">
        <v>141</v>
      </c>
      <c r="D50" s="217">
        <v>4145</v>
      </c>
      <c r="E50" s="217">
        <v>4145</v>
      </c>
      <c r="F50" s="217">
        <v>1118</v>
      </c>
      <c r="G50" s="217">
        <v>1118</v>
      </c>
      <c r="H50" s="217">
        <v>968.80924</v>
      </c>
      <c r="I50" s="201">
        <f t="shared" si="0"/>
        <v>0.8665556708407871</v>
      </c>
      <c r="J50" s="95"/>
      <c r="K50" s="95"/>
      <c r="L50" s="160"/>
    </row>
    <row r="51" spans="1:12" ht="12" customHeight="1">
      <c r="A51" s="157"/>
      <c r="B51" s="200">
        <v>43</v>
      </c>
      <c r="C51" s="194" t="s">
        <v>142</v>
      </c>
      <c r="D51" s="217">
        <v>16590</v>
      </c>
      <c r="E51" s="217">
        <v>16590</v>
      </c>
      <c r="F51" s="217">
        <v>4000</v>
      </c>
      <c r="G51" s="217">
        <v>4000</v>
      </c>
      <c r="H51" s="217">
        <v>3613.525</v>
      </c>
      <c r="I51" s="201">
        <f t="shared" si="0"/>
        <v>0.90338125</v>
      </c>
      <c r="J51" s="95"/>
      <c r="K51" s="95"/>
      <c r="L51" s="160"/>
    </row>
    <row r="52" spans="1:12" ht="12.75">
      <c r="A52" s="157"/>
      <c r="B52" s="200">
        <v>44</v>
      </c>
      <c r="C52" s="194" t="s">
        <v>143</v>
      </c>
      <c r="D52" s="217">
        <v>8438</v>
      </c>
      <c r="E52" s="217">
        <v>8438</v>
      </c>
      <c r="F52" s="217">
        <v>2419</v>
      </c>
      <c r="G52" s="217">
        <v>2419</v>
      </c>
      <c r="H52" s="217">
        <v>1823.99824</v>
      </c>
      <c r="I52" s="201">
        <f t="shared" si="0"/>
        <v>0.7540298635799917</v>
      </c>
      <c r="J52" s="95"/>
      <c r="K52" s="95"/>
      <c r="L52" s="160"/>
    </row>
    <row r="53" spans="1:12" ht="12" customHeight="1" hidden="1">
      <c r="A53" s="157"/>
      <c r="B53" s="200">
        <v>45</v>
      </c>
      <c r="C53" s="194" t="s">
        <v>144</v>
      </c>
      <c r="D53" s="217">
        <v>0</v>
      </c>
      <c r="E53" s="217">
        <v>0</v>
      </c>
      <c r="F53" s="217">
        <v>0</v>
      </c>
      <c r="G53" s="217">
        <v>0</v>
      </c>
      <c r="H53" s="217">
        <v>0</v>
      </c>
      <c r="I53" s="201"/>
      <c r="J53" s="95"/>
      <c r="K53" s="95"/>
      <c r="L53" s="160"/>
    </row>
    <row r="54" spans="1:12" ht="12" customHeight="1" hidden="1">
      <c r="A54" s="157"/>
      <c r="B54" s="200">
        <v>46</v>
      </c>
      <c r="C54" s="194" t="s">
        <v>145</v>
      </c>
      <c r="D54" s="217">
        <v>0</v>
      </c>
      <c r="E54" s="217">
        <v>0</v>
      </c>
      <c r="F54" s="217">
        <v>0</v>
      </c>
      <c r="G54" s="217">
        <v>0</v>
      </c>
      <c r="H54" s="217">
        <v>0</v>
      </c>
      <c r="I54" s="201"/>
      <c r="J54" s="95"/>
      <c r="K54" s="95"/>
      <c r="L54" s="160"/>
    </row>
    <row r="55" spans="1:12" ht="12" customHeight="1">
      <c r="A55" s="157"/>
      <c r="B55" s="200">
        <v>47</v>
      </c>
      <c r="C55" s="194" t="s">
        <v>146</v>
      </c>
      <c r="D55" s="217">
        <v>76278</v>
      </c>
      <c r="E55" s="217">
        <v>76278</v>
      </c>
      <c r="F55" s="217">
        <v>19010</v>
      </c>
      <c r="G55" s="217">
        <v>19010</v>
      </c>
      <c r="H55" s="217">
        <v>18172.80602</v>
      </c>
      <c r="I55" s="201">
        <f t="shared" si="0"/>
        <v>0.9559603377169911</v>
      </c>
      <c r="J55" s="95"/>
      <c r="K55" s="95"/>
      <c r="L55" s="160"/>
    </row>
    <row r="56" spans="1:12" ht="12" customHeight="1">
      <c r="A56" s="157"/>
      <c r="B56" s="200">
        <v>48</v>
      </c>
      <c r="C56" s="194" t="s">
        <v>147</v>
      </c>
      <c r="D56" s="217">
        <v>23964</v>
      </c>
      <c r="E56" s="217">
        <v>23964</v>
      </c>
      <c r="F56" s="217">
        <v>8100</v>
      </c>
      <c r="G56" s="217">
        <v>8100</v>
      </c>
      <c r="H56" s="217">
        <v>8056.55</v>
      </c>
      <c r="I56" s="201">
        <f t="shared" si="0"/>
        <v>0.9946358024691359</v>
      </c>
      <c r="J56" s="95"/>
      <c r="K56" s="95"/>
      <c r="L56" s="160"/>
    </row>
    <row r="57" spans="1:12" ht="27" customHeight="1">
      <c r="A57" s="157"/>
      <c r="B57" s="200">
        <v>50</v>
      </c>
      <c r="C57" s="194" t="s">
        <v>148</v>
      </c>
      <c r="D57" s="217">
        <v>2485</v>
      </c>
      <c r="E57" s="217">
        <v>2485</v>
      </c>
      <c r="F57" s="217">
        <v>660</v>
      </c>
      <c r="G57" s="217">
        <v>970</v>
      </c>
      <c r="H57" s="217">
        <v>907.802</v>
      </c>
      <c r="I57" s="201">
        <f t="shared" si="0"/>
        <v>0.935878350515464</v>
      </c>
      <c r="J57" s="95"/>
      <c r="K57" s="95"/>
      <c r="L57" s="160"/>
    </row>
    <row r="58" spans="1:12" ht="12.75" customHeight="1">
      <c r="A58" s="158"/>
      <c r="B58" s="200">
        <v>51</v>
      </c>
      <c r="C58" s="194" t="s">
        <v>149</v>
      </c>
      <c r="D58" s="217">
        <v>7151</v>
      </c>
      <c r="E58" s="217">
        <v>7151</v>
      </c>
      <c r="F58" s="217">
        <v>1805</v>
      </c>
      <c r="G58" s="217">
        <v>1805</v>
      </c>
      <c r="H58" s="217">
        <v>941.725</v>
      </c>
      <c r="I58" s="201">
        <f t="shared" si="0"/>
        <v>0.5217313019390581</v>
      </c>
      <c r="J58" s="95"/>
      <c r="K58" s="95"/>
      <c r="L58" s="160"/>
    </row>
    <row r="59" spans="2:12" ht="25.5" customHeight="1">
      <c r="B59" s="200">
        <v>52</v>
      </c>
      <c r="C59" s="194" t="s">
        <v>87</v>
      </c>
      <c r="D59" s="217">
        <v>9153</v>
      </c>
      <c r="E59" s="217">
        <v>9153</v>
      </c>
      <c r="F59" s="217">
        <v>2289</v>
      </c>
      <c r="G59" s="217">
        <v>2289</v>
      </c>
      <c r="H59" s="217">
        <v>2222.671</v>
      </c>
      <c r="I59" s="201">
        <f t="shared" si="0"/>
        <v>0.9710227173438182</v>
      </c>
      <c r="J59" s="95"/>
      <c r="K59" s="95"/>
      <c r="L59" s="160"/>
    </row>
    <row r="60" spans="2:12" ht="24" customHeight="1">
      <c r="B60" s="200">
        <v>53</v>
      </c>
      <c r="C60" s="194" t="s">
        <v>93</v>
      </c>
      <c r="D60" s="217">
        <v>13104</v>
      </c>
      <c r="E60" s="217">
        <v>13104</v>
      </c>
      <c r="F60" s="217">
        <v>3548</v>
      </c>
      <c r="G60" s="217">
        <v>3548</v>
      </c>
      <c r="H60" s="217">
        <v>3096.13375</v>
      </c>
      <c r="I60" s="201">
        <f t="shared" si="0"/>
        <v>0.8726419813979707</v>
      </c>
      <c r="J60" s="95"/>
      <c r="K60" s="95"/>
      <c r="L60" s="160"/>
    </row>
    <row r="61" spans="2:14" ht="15" customHeight="1">
      <c r="B61" s="200">
        <v>54</v>
      </c>
      <c r="C61" s="194" t="s">
        <v>94</v>
      </c>
      <c r="D61" s="217">
        <v>55400</v>
      </c>
      <c r="E61" s="217">
        <v>55400</v>
      </c>
      <c r="F61" s="217">
        <v>26500</v>
      </c>
      <c r="G61" s="217">
        <v>26500</v>
      </c>
      <c r="H61" s="217">
        <v>25923.928050000002</v>
      </c>
      <c r="I61" s="201">
        <f t="shared" si="0"/>
        <v>0.9782614358490567</v>
      </c>
      <c r="J61" s="95"/>
      <c r="K61" s="95"/>
      <c r="L61" s="160"/>
      <c r="M61" s="110"/>
      <c r="N61" s="110"/>
    </row>
    <row r="62" spans="2:14" ht="26.25" customHeight="1">
      <c r="B62" s="200">
        <v>55</v>
      </c>
      <c r="C62" s="194" t="s">
        <v>150</v>
      </c>
      <c r="D62" s="217">
        <v>18966</v>
      </c>
      <c r="E62" s="217">
        <v>18966</v>
      </c>
      <c r="F62" s="217">
        <v>4750</v>
      </c>
      <c r="G62" s="217">
        <v>4750</v>
      </c>
      <c r="H62" s="217">
        <v>3770.22193</v>
      </c>
      <c r="I62" s="201">
        <f t="shared" si="0"/>
        <v>0.793730932631579</v>
      </c>
      <c r="J62" s="95"/>
      <c r="K62" s="95"/>
      <c r="L62" s="160"/>
      <c r="M62" s="111"/>
      <c r="N62" s="111"/>
    </row>
    <row r="63" spans="2:14" ht="15">
      <c r="B63" s="198">
        <v>56</v>
      </c>
      <c r="C63" s="194" t="s">
        <v>157</v>
      </c>
      <c r="D63" s="217">
        <v>1395</v>
      </c>
      <c r="E63" s="217">
        <v>1395</v>
      </c>
      <c r="F63" s="217">
        <v>352</v>
      </c>
      <c r="G63" s="217">
        <v>352</v>
      </c>
      <c r="H63" s="217">
        <v>305.036</v>
      </c>
      <c r="I63" s="201">
        <f t="shared" si="0"/>
        <v>0.8665795454545454</v>
      </c>
      <c r="J63" s="95"/>
      <c r="K63" s="95"/>
      <c r="L63" s="160"/>
      <c r="M63" s="110"/>
      <c r="N63" s="110"/>
    </row>
    <row r="64" spans="2:14" ht="27.75" customHeight="1" thickBot="1">
      <c r="B64" s="190">
        <v>57</v>
      </c>
      <c r="C64" s="189" t="s">
        <v>158</v>
      </c>
      <c r="D64" s="218">
        <v>3500</v>
      </c>
      <c r="E64" s="218">
        <v>3500</v>
      </c>
      <c r="F64" s="218">
        <v>674</v>
      </c>
      <c r="G64" s="218">
        <v>674</v>
      </c>
      <c r="H64" s="218">
        <v>335.30684</v>
      </c>
      <c r="I64" s="188">
        <f t="shared" si="0"/>
        <v>0.4974878931750742</v>
      </c>
      <c r="J64" s="95"/>
      <c r="K64" s="95"/>
      <c r="L64" s="160"/>
      <c r="M64" s="111"/>
      <c r="N64" s="111"/>
    </row>
    <row r="65" spans="2:14" ht="12.75" hidden="1">
      <c r="B65" s="200">
        <v>65</v>
      </c>
      <c r="C65" s="199" t="s">
        <v>151</v>
      </c>
      <c r="D65" s="197"/>
      <c r="E65" s="196"/>
      <c r="F65" s="197"/>
      <c r="G65" s="196"/>
      <c r="H65" s="196"/>
      <c r="I65" s="201"/>
      <c r="J65" s="111"/>
      <c r="K65" s="111"/>
      <c r="L65" s="111"/>
      <c r="M65" s="111"/>
      <c r="N65" s="111"/>
    </row>
    <row r="66" spans="2:14" ht="31.5" customHeight="1" thickTop="1">
      <c r="B66" s="195"/>
      <c r="C66" s="196"/>
      <c r="D66" s="196"/>
      <c r="E66" s="196"/>
      <c r="F66" s="196"/>
      <c r="G66" s="196"/>
      <c r="H66" s="196"/>
      <c r="I66" s="196"/>
      <c r="J66" s="111"/>
      <c r="K66" s="111"/>
      <c r="L66" s="111"/>
      <c r="M66" s="111"/>
      <c r="N66" s="111"/>
    </row>
    <row r="67" spans="2:14" ht="37.5" customHeight="1">
      <c r="B67" s="112"/>
      <c r="C67" s="140"/>
      <c r="D67" s="140"/>
      <c r="E67" s="140"/>
      <c r="F67" s="140"/>
      <c r="G67" s="140"/>
      <c r="H67" s="140"/>
      <c r="I67" s="140"/>
      <c r="J67" s="111"/>
      <c r="K67" s="111"/>
      <c r="L67" s="111"/>
      <c r="M67" s="111"/>
      <c r="N67" s="111"/>
    </row>
    <row r="68" spans="2:14" ht="57" customHeight="1">
      <c r="B68" s="113"/>
      <c r="C68" s="140"/>
      <c r="D68" s="140"/>
      <c r="E68" s="140"/>
      <c r="F68" s="140"/>
      <c r="G68" s="140"/>
      <c r="H68" s="140"/>
      <c r="I68" s="140"/>
      <c r="J68" s="111"/>
      <c r="K68" s="111"/>
      <c r="L68" s="111"/>
      <c r="M68" s="111"/>
      <c r="N68" s="111"/>
    </row>
    <row r="69" spans="2:9" ht="12" customHeight="1">
      <c r="B69" s="113"/>
      <c r="C69" s="140"/>
      <c r="D69" s="140"/>
      <c r="E69" s="140"/>
      <c r="F69" s="140"/>
      <c r="G69" s="140"/>
      <c r="H69" s="140"/>
      <c r="I69" s="140"/>
    </row>
    <row r="70" spans="2:9" ht="12" customHeight="1">
      <c r="B70" s="113"/>
      <c r="C70" s="140"/>
      <c r="D70" s="140"/>
      <c r="E70" s="140"/>
      <c r="F70" s="140"/>
      <c r="G70" s="140"/>
      <c r="H70" s="140"/>
      <c r="I70" s="140"/>
    </row>
  </sheetData>
  <sheetProtection/>
  <mergeCells count="10">
    <mergeCell ref="B3:I3"/>
    <mergeCell ref="C4:F4"/>
    <mergeCell ref="B6:B7"/>
    <mergeCell ref="C6:C7"/>
    <mergeCell ref="D6:D7"/>
    <mergeCell ref="E6:E7"/>
    <mergeCell ref="H6:H7"/>
    <mergeCell ref="I6:I7"/>
    <mergeCell ref="F6:F7"/>
    <mergeCell ref="G6:G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7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IOANA-ALINA BURLA</dc:creator>
  <cp:keywords/>
  <dc:description/>
  <cp:lastModifiedBy>74608387</cp:lastModifiedBy>
  <cp:lastPrinted>2016-04-28T14:03:35Z</cp:lastPrinted>
  <dcterms:created xsi:type="dcterms:W3CDTF">1996-10-14T23:33:28Z</dcterms:created>
  <dcterms:modified xsi:type="dcterms:W3CDTF">2016-04-29T09:31:07Z</dcterms:modified>
  <cp:category/>
  <cp:version/>
  <cp:contentType/>
  <cp:contentStatus/>
</cp:coreProperties>
</file>