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27060017\Desktop\"/>
    </mc:Choice>
  </mc:AlternateContent>
  <bookViews>
    <workbookView xWindow="0" yWindow="0" windowWidth="16380" windowHeight="8190" tabRatio="453"/>
  </bookViews>
  <sheets>
    <sheet name="centralizare" sheetId="8" r:id="rId1"/>
    <sheet name="Foaie1" sheetId="9" r:id="rId2"/>
  </sheets>
  <definedNames>
    <definedName name="__xlfn_COUNTIFS">#N/A</definedName>
    <definedName name="_xlnm._FilterDatabase" localSheetId="0" hidden="1">centralizare!$A$5:$M$146</definedName>
    <definedName name="_xlnm.Print_Area" localSheetId="0">centralizare!$A$1:$N$146</definedName>
    <definedName name="_xlnm.Print_Titles" localSheetId="0">centralizare!$3:$5</definedName>
  </definedNames>
  <calcPr calcId="162913"/>
</workbook>
</file>

<file path=xl/calcChain.xml><?xml version="1.0" encoding="utf-8"?>
<calcChain xmlns="http://schemas.openxmlformats.org/spreadsheetml/2006/main">
  <c r="H22" i="9" l="1"/>
  <c r="H20" i="9"/>
  <c r="M16" i="9"/>
  <c r="F16" i="9"/>
  <c r="E16" i="9"/>
  <c r="D16" i="9"/>
  <c r="M15" i="9"/>
  <c r="F15" i="9"/>
  <c r="M14" i="9"/>
  <c r="F14" i="9"/>
  <c r="A14" i="9"/>
  <c r="F13" i="9"/>
  <c r="A13" i="9"/>
  <c r="F12" i="9"/>
  <c r="A12" i="9"/>
  <c r="F11" i="9"/>
  <c r="A11" i="9"/>
  <c r="F10" i="9"/>
  <c r="A10" i="9"/>
  <c r="F9" i="9"/>
  <c r="A9" i="9"/>
  <c r="F8" i="9"/>
  <c r="A8" i="9"/>
  <c r="F7" i="9"/>
  <c r="A7" i="9"/>
  <c r="F6" i="9"/>
  <c r="J232" i="8"/>
  <c r="J142" i="8"/>
  <c r="J233" i="8" s="1"/>
  <c r="M136" i="8"/>
  <c r="M118" i="8"/>
  <c r="M108" i="8"/>
  <c r="M105" i="8"/>
  <c r="M96" i="8"/>
  <c r="M89" i="8"/>
  <c r="K75" i="8"/>
  <c r="M56" i="8"/>
  <c r="M49" i="8"/>
  <c r="M39" i="8"/>
  <c r="M37" i="8"/>
  <c r="M19" i="8"/>
  <c r="M17" i="8"/>
  <c r="M16" i="8"/>
  <c r="M14" i="8"/>
  <c r="M10" i="8"/>
  <c r="K10" i="8"/>
  <c r="K232" i="8" s="1"/>
  <c r="M9" i="8"/>
  <c r="K9" i="8"/>
  <c r="A6" i="8"/>
  <c r="A7" i="8" s="1"/>
  <c r="K142" i="8" l="1"/>
  <c r="K233" i="8" s="1"/>
  <c r="A8" i="8"/>
  <c r="A9" i="8" s="1"/>
  <c r="A10" i="8" s="1"/>
  <c r="A11" i="8" s="1"/>
  <c r="A12" i="8" s="1"/>
  <c r="A13" i="8" s="1"/>
  <c r="A14" i="8" s="1"/>
  <c r="A15" i="8" s="1"/>
  <c r="A16" i="8" s="1"/>
  <c r="A17" i="8" s="1"/>
  <c r="A18" i="8" s="1"/>
  <c r="A19" i="8" s="1"/>
  <c r="A20" i="8" s="1"/>
  <c r="A21" i="8" s="1"/>
  <c r="A22" i="8" s="1"/>
  <c r="A23" i="8" s="1"/>
  <c r="A24" i="8" s="1"/>
  <c r="A25" i="8" s="1"/>
  <c r="A26" i="8" s="1"/>
  <c r="A27" i="8" s="1"/>
  <c r="A28" i="8" s="1"/>
  <c r="A29" i="8" s="1"/>
  <c r="A30" i="8" s="1"/>
  <c r="A31" i="8" s="1"/>
  <c r="A32" i="8" s="1"/>
  <c r="A33" i="8" s="1"/>
  <c r="A34" i="8" s="1"/>
  <c r="A35" i="8" s="1"/>
  <c r="A36" i="8" s="1"/>
  <c r="A37" i="8" s="1"/>
  <c r="A38" i="8" s="1"/>
  <c r="A39" i="8" s="1"/>
  <c r="A40" i="8" s="1"/>
  <c r="A41" i="8" s="1"/>
  <c r="A42" i="8" s="1"/>
  <c r="A43" i="8" s="1"/>
  <c r="A44" i="8" s="1"/>
  <c r="A45" i="8" s="1"/>
  <c r="A46" i="8" s="1"/>
  <c r="A47" i="8" s="1"/>
  <c r="A48" i="8" s="1"/>
  <c r="A49" i="8" s="1"/>
  <c r="A50" i="8" s="1"/>
  <c r="A51" i="8" s="1"/>
  <c r="A52" i="8" s="1"/>
  <c r="A53" i="8" s="1"/>
  <c r="A54" i="8" s="1"/>
  <c r="A55" i="8" s="1"/>
  <c r="A56" i="8" s="1"/>
  <c r="A57" i="8" s="1"/>
  <c r="A58" i="8" s="1"/>
  <c r="A59" i="8" s="1"/>
  <c r="A60" i="8" s="1"/>
  <c r="A61" i="8" s="1"/>
  <c r="A62" i="8" s="1"/>
  <c r="A63" i="8" s="1"/>
  <c r="A64" i="8" s="1"/>
  <c r="A65" i="8" s="1"/>
  <c r="A66" i="8" s="1"/>
  <c r="A67" i="8" s="1"/>
  <c r="A68" i="8" s="1"/>
  <c r="A69" i="8" s="1"/>
  <c r="A70" i="8" s="1"/>
  <c r="A71" i="8" s="1"/>
  <c r="A72" i="8" s="1"/>
  <c r="A73" i="8" s="1"/>
  <c r="A74" i="8" s="1"/>
  <c r="A75" i="8" s="1"/>
  <c r="A76" i="8" s="1"/>
  <c r="A77" i="8" s="1"/>
  <c r="A78" i="8" s="1"/>
  <c r="A79" i="8" s="1"/>
  <c r="A80" i="8" s="1"/>
  <c r="A81" i="8" s="1"/>
  <c r="A82" i="8" s="1"/>
  <c r="A83" i="8" s="1"/>
  <c r="A84" i="8" s="1"/>
  <c r="A85" i="8" s="1"/>
  <c r="A86" i="8" s="1"/>
  <c r="A87" i="8" s="1"/>
  <c r="A88" i="8" s="1"/>
  <c r="A89" i="8" s="1"/>
  <c r="A90" i="8" s="1"/>
  <c r="A91" i="8" s="1"/>
  <c r="A92" i="8" s="1"/>
  <c r="A93" i="8" s="1"/>
  <c r="A94" i="8" s="1"/>
  <c r="A95" i="8" s="1"/>
  <c r="A96" i="8" s="1"/>
  <c r="A97" i="8" s="1"/>
  <c r="A98" i="8" s="1"/>
  <c r="A99" i="8" s="1"/>
  <c r="A100" i="8" s="1"/>
  <c r="A101" i="8" s="1"/>
  <c r="A102" i="8" s="1"/>
  <c r="A103" i="8" s="1"/>
  <c r="A104" i="8" s="1"/>
  <c r="A105" i="8" s="1"/>
  <c r="A106" i="8" s="1"/>
  <c r="A107" i="8" s="1"/>
  <c r="A108" i="8" s="1"/>
  <c r="A109" i="8" s="1"/>
  <c r="A110" i="8" s="1"/>
  <c r="A111" i="8" s="1"/>
  <c r="A112" i="8" s="1"/>
  <c r="A113" i="8" s="1"/>
  <c r="A114" i="8" s="1"/>
  <c r="A115" i="8" s="1"/>
  <c r="A116" i="8" s="1"/>
  <c r="A117" i="8" s="1"/>
  <c r="A118" i="8" s="1"/>
  <c r="A119" i="8" s="1"/>
  <c r="A120" i="8" s="1"/>
  <c r="A121" i="8" s="1"/>
  <c r="A122" i="8" s="1"/>
  <c r="A123" i="8" s="1"/>
  <c r="A124" i="8" s="1"/>
  <c r="A125" i="8" s="1"/>
  <c r="A126" i="8" s="1"/>
  <c r="A127" i="8" s="1"/>
  <c r="A128" i="8" s="1"/>
  <c r="A129" i="8" s="1"/>
  <c r="A130" i="8" s="1"/>
  <c r="A131" i="8" s="1"/>
  <c r="A132" i="8" s="1"/>
  <c r="A133" i="8" s="1"/>
  <c r="A134" i="8" s="1"/>
  <c r="A135" i="8" s="1"/>
  <c r="A136" i="8" s="1"/>
  <c r="A137" i="8" s="1"/>
  <c r="A138" i="8" s="1"/>
  <c r="A139" i="8" s="1"/>
  <c r="A140" i="8" s="1"/>
  <c r="A141" i="8" s="1"/>
  <c r="C142" i="8" l="1"/>
</calcChain>
</file>

<file path=xl/comments1.xml><?xml version="1.0" encoding="utf-8"?>
<comments xmlns="http://schemas.openxmlformats.org/spreadsheetml/2006/main">
  <authors>
    <author>User</author>
  </authors>
  <commentList>
    <comment ref="K88" authorId="0" shapeId="0">
      <text>
        <r>
          <rPr>
            <b/>
            <sz val="9"/>
            <color indexed="81"/>
            <rFont val="Tahoma"/>
            <family val="2"/>
          </rPr>
          <t>User:</t>
        </r>
        <r>
          <rPr>
            <sz val="9"/>
            <color indexed="81"/>
            <rFont val="Tahoma"/>
            <family val="2"/>
          </rPr>
          <t xml:space="preserve">
Executie + supervizare. Alesd Sud si Nord.
</t>
        </r>
      </text>
    </comment>
  </commentList>
</comments>
</file>

<file path=xl/sharedStrings.xml><?xml version="1.0" encoding="utf-8"?>
<sst xmlns="http://schemas.openxmlformats.org/spreadsheetml/2006/main" count="740" uniqueCount="257">
  <si>
    <t>Nr. crt.</t>
  </si>
  <si>
    <t>Denumirea proiectului de investiţii semnificativ</t>
  </si>
  <si>
    <t>OPC</t>
  </si>
  <si>
    <t>Beneficiar</t>
  </si>
  <si>
    <t>PC / PN</t>
  </si>
  <si>
    <t>Cod fişă</t>
  </si>
  <si>
    <t>Punctaj ordonator principal de credite</t>
  </si>
  <si>
    <t>Indicatori eficienţă economică (euro / %)</t>
  </si>
  <si>
    <t>Constructia Autostrazii Orastie - Sibiu, km 0+000 - km 82+070</t>
  </si>
  <si>
    <t>MT</t>
  </si>
  <si>
    <t>PC</t>
  </si>
  <si>
    <t>Canal navigabil Dunăre-Marea Neagră; DCS 300/1978; TITLUL 55</t>
  </si>
  <si>
    <t>CN Administraţia Canalelor Navigabile SA Constanta</t>
  </si>
  <si>
    <t>N/A</t>
  </si>
  <si>
    <t>Canal navigabil Poarta Alba-Midia, Navodari; DCS 409/1983; TITULUL 55</t>
  </si>
  <si>
    <t>MS</t>
  </si>
  <si>
    <t>Reabilitarea liniei de de c.f. ferata Braşov – Simeria, componentă a Coridorului IV Pan-European, pentru circulaţia trenurilor cu viteză maximă de 160 km/h, sectiunea Sighișoara - Coşlariu (Finanțat din titlul 56.03 - Programe din Fond de Coeziune)</t>
  </si>
  <si>
    <t>CNCF CFR-SA</t>
  </si>
  <si>
    <t>2013</t>
  </si>
  <si>
    <t>2017</t>
  </si>
  <si>
    <t>Constructia autostrazii Timisoara – Lugoj si variantei de ocolire a orasului Timisoara la standard de autostrada, km 44+500 - km 79+625</t>
  </si>
  <si>
    <t>Finalizare digului de larg în Portul Constanţa  (Finanțat din titlul 56.01 - Programe din Fond de Dezv. Regionala)</t>
  </si>
  <si>
    <t>CN Administraţia Porturilor Maritime SA Constanţa</t>
  </si>
  <si>
    <t>Extreme Light Infrastructure - Nuclear Physics (ELI-NP)</t>
  </si>
  <si>
    <t>IFIN-HH</t>
  </si>
  <si>
    <t>Constructia Variantei de Ocolire Targu Mures</t>
  </si>
  <si>
    <t>Masura ISPA 2000/RO/16/P/PT/001 - Reabilitarea sectiunii Baneasa-Fetesti de pe linia de cale ferata Bucuresti - Constanta</t>
  </si>
  <si>
    <t>Extindere secţie de oncologie cu compartiment de radioterapie oncologică la Spitalul de Urgenţă Bucureşti</t>
  </si>
  <si>
    <t>Spitalul Universitar de Urgență București</t>
  </si>
  <si>
    <t>PN</t>
  </si>
  <si>
    <t>Reabilitarea liniei de cale ferata Frontiera-Curtici-Simeria parte componenta a Coridorului IV Paneuropean pentru circulatia trenurilor cu viteza maxima de 160 km/h, Sectiunea Frontiera-Curtici-Arad-km 614 (tronsonul 1) (Finanțat din titlul 56.03 - Programe din Fond de Coeziune)</t>
  </si>
  <si>
    <t>Constructia Autostrazii Lugoj - Deva</t>
  </si>
  <si>
    <t>Reabilitare DN56, Craiova - Calafat, km 0+000 – km 84+020</t>
  </si>
  <si>
    <t>Îmbunătăţirea condiţiilor de navigaţie pe Dunăre între Călăraşi şi Brăila, km  375 – km 175  (Finanțat din titlul 56.03 - Programe din Fond de Coeziune, dini 84.01.55.01 -Transferuri interne, respectiv din 84.01.55.01.28 - Chelt. neeligibile ISPA - Fonduri nerambursabile si din 84.08.55.01.09 - Programe ISPA)</t>
  </si>
  <si>
    <t>AFDJ RA Galati</t>
  </si>
  <si>
    <t>”Ro-NET – Construirea unei infrastructuri naționale de broadband în zonele defavorizate, prin utilizarea fondurilor structurale”</t>
  </si>
  <si>
    <t>Apărări de maluri pe canalul Sulina şi sistem de măsurători topohidrografice şi de semnalizare pe Dunăre (Finantare din titlul 65)</t>
  </si>
  <si>
    <t>Constructia Autostrazii Sebes - Turda, km 0+000 - km 70+000</t>
  </si>
  <si>
    <t>Reabilitare DN 76, Deva - Oradea, km 0+000 – km 184+390</t>
  </si>
  <si>
    <t>2016</t>
  </si>
  <si>
    <t>Constructia Autostrazii Nadlac – Arad, km 0+000 - km 38+882</t>
  </si>
  <si>
    <t>Lot 1: 2015
Lot 2: 2015</t>
  </si>
  <si>
    <t>Modernizare DN 5 sectorul Bucuresti - Adunatii Copaceni</t>
  </si>
  <si>
    <t>2015</t>
  </si>
  <si>
    <t>Largire la 4 benzi centura Bucuresti Sud intre A2 km 23+600 si A1 km 55+520</t>
  </si>
  <si>
    <t>Magistrala 5. Drumul Taberei - Pantelimon. Tronson Drumul Taberei - Universitate (Finantat prin: Imprumut BEI, programul sectorial Transporturi 2007-2013, propus la finantare prin programul de finantare nerambursabila al uniunii europene 2014-2020)</t>
  </si>
  <si>
    <t>S.C. Metrorex S.A.</t>
  </si>
  <si>
    <t>Constructia Variantei de Ocolire a Municipiului Brasov</t>
  </si>
  <si>
    <t>Constructia Variantei de ocolire Stei</t>
  </si>
  <si>
    <t>Constructia Variantei de ocolire Targu Jiu</t>
  </si>
  <si>
    <t>Constructia Variantei de Ocolire Bacau</t>
  </si>
  <si>
    <t>ISPA 2000/RO/16/P/PT/002 - Largire la 4 benzi a DN 5, Adunatii Copaceni - Giurgiu</t>
  </si>
  <si>
    <t>2012</t>
  </si>
  <si>
    <t>Autostrada de Centura a Municipiului Bucuresti - Sector Centura Sud km 52+770 - 100+900</t>
  </si>
  <si>
    <t>Magistrala 5. Drumul Taberei - Pantelimon. Tronson Universitate - Pantelimon (Finantat prin: Imprumut BEI, programul sectorial Transporturi 2007-2013, propus la finantare prin programul de finantare nerambursabila al uniunii europene 2014-2020)</t>
  </si>
  <si>
    <t>Reabilitare DN6 Alexandria – Craiova</t>
  </si>
  <si>
    <t>Reabilitarea liniei de c.f. Brasov- Simeria, componentă a Coridorului IV Pan – European pentru circulaţia trenurilor cu viteza maximă de 160 km/h, sectiunea Coslariu - Simeria (Finanțat din titlul 56.03 - Programe din Fond de Coeziune)</t>
  </si>
  <si>
    <t>Amenajări hidrotehnice în b.h. Niraj, jud. Mureș</t>
  </si>
  <si>
    <t>ANAR</t>
  </si>
  <si>
    <t>Masura ISPA 2000/RO/16/P/PT/007 - Reabilitarea sectiunii de cale ferata Campina - Predeal  de pe linia de cale ferata Bucuresti - Brasov</t>
  </si>
  <si>
    <t>Constructia Autostrazii Arad-Timisoara (inclusiv varianta de ocolire Arad), km 0+000 - km 44+500</t>
  </si>
  <si>
    <t>Constructia Variantei de Ocolire a Municipiului Constanta la standard de autostrada, km 0+000 - km 21+775</t>
  </si>
  <si>
    <t>Pasaj suprateran pe DJ 602 Centura Bucuresti - Domnesti</t>
  </si>
  <si>
    <t>WATMAN-Sistem informațional pentru managementul integrat al apelor</t>
  </si>
  <si>
    <t>MJ</t>
  </si>
  <si>
    <t>Curtea de Apel Ploiești și Tribunalul Prahova</t>
  </si>
  <si>
    <t>nu au fost calculati</t>
  </si>
  <si>
    <t>Constructia variantei de ocolire Alesd</t>
  </si>
  <si>
    <t>Pod rutier la km 0+540 al Canalului Dunare - Marea Neagra şi lucrări aferente infrastructurii rutiere şi de acces în Portul Constanţa  (Finanțat din titlul 56.01 - Programe din Fond de Dezv. Regionala)</t>
  </si>
  <si>
    <t>Modernizare centura rutiera a municipiului Bucuresti intre A1-DN7 si DN2-A2</t>
  </si>
  <si>
    <t>Modernizare DN 73 Pitesti-Campulung-Brasov km 13+800 - 42+850; km 54+050 - 128+250</t>
  </si>
  <si>
    <t>Modernizare DN 52 Alexandria - Turnu Magurele km 1+350-44+600; 49+194-52+649</t>
  </si>
  <si>
    <t>22.990.000</t>
  </si>
  <si>
    <t>Reabilitare DN24 limita de judet Galati-Vaslui pana la Crasna si DN 24 B Crasna-Albita</t>
  </si>
  <si>
    <t>Reabilitare DN1H Zalau Alesd</t>
  </si>
  <si>
    <t>Magistrala 4. „Racorduri la reţeaua de metrou din Bucureşti, tronsonul I Nicolae Grigorescu 2 - Anghel Saligny şi tronsonul II Gara de Nord 2 – Basarab - Laminorului-Lac Străuleşti” seciunea Parc Bazilescu - Lac Straulesti (propus a fi finanţat prin programul sectorial Transporturi 2007-2013, inclusiv la JASPER)</t>
  </si>
  <si>
    <t>Magistrala 6. 1 Mai - Otopeni. Legatura retelei de metrou cu Aeroportul International Henri Coanda - Otopeni (Finantat prin Acordul de imprumut semnat cu JICA - Propus la finantare prin programul de finantare nerambursabila al uniunii europene 2014-2020)</t>
  </si>
  <si>
    <t>Autostrada Brasov- Cluj -  Bors</t>
  </si>
  <si>
    <t>DN 18  Moisei – Iacobeni, km 131+627- km 220+088</t>
  </si>
  <si>
    <t>Modernizarea infrastructurii privind siguranta circulatiei pe DN1, in sate lineare si puncte negre</t>
  </si>
  <si>
    <t>Constructia Variantei de Ocolire Sibiu la standard de autostrada</t>
  </si>
  <si>
    <t>Lot 1: 2010
Lot 2: 2010</t>
  </si>
  <si>
    <t>Reabilitare DN 15 Tg. Mures– Reghin, km 69+500- km 109+940 si DN15A Reghin – Saratel km 0+000 - km 46+597</t>
  </si>
  <si>
    <t>Reabilitare DN 14 Sibiu - Medias - Sighisoara, km 0+000 - km 51+100 si km 57+500 - km 89+400</t>
  </si>
  <si>
    <t>Varianta de ocolire Suceava 0+000 - 13+172</t>
  </si>
  <si>
    <t>Reabilitare DN 19 Lim. Jud. Bihor – Satu Mare, km 75+896 - 128+057</t>
  </si>
  <si>
    <t>ISPA 2005/RO/16/P/PT/001- Construcția variantei de ocolire Lugoj</t>
  </si>
  <si>
    <t>„ Menținerea siguranței în exploatare și alinierea la exigențele actuale aferente funcționării instituțiilor publice centrale, a imobilului din București, Calea Victoriei, nr. 152 – sediul Ministerului Economiei și Comerțului”</t>
  </si>
  <si>
    <t>Largire la 4 benzi DN 7, Baldana - Titu km 30+950 - 52+350, Jud. Dambovita</t>
  </si>
  <si>
    <t>Modernizarea instalatiilor pe Magistralele 1, 2, 3 şi Tronsonul de Legatură (Propus la finanţare prin programul de finanţare nerambursabilă al uniunii europene 2014-2020)</t>
  </si>
  <si>
    <t>Acumulare Runcu-jud. Maramureș</t>
  </si>
  <si>
    <t>Amenajarea complexa Vf. Câmpului, jud. Suceava și Botoșani</t>
  </si>
  <si>
    <t>Reabilitarea liniei CF Bucuresti - Constanta (JBIC ROM-P3/2001)</t>
  </si>
  <si>
    <t>Modernizare DN 29, Suceava - Botosani km 0+000 - 39+071, Jud. Suceava si Jud. Botosani</t>
  </si>
  <si>
    <t>Autostrada Bucuresti - Brasov</t>
  </si>
  <si>
    <t>Constructia autostrazii Cernavoda-Constanta</t>
  </si>
  <si>
    <t>Constructia Variantei de Ocolire Deva-Orastie la standard de autostrada</t>
  </si>
  <si>
    <t>Electrificare linie de cale ferata Doaga - Tecuci - Barbosi, inclusiv dispecer feroviar Galati</t>
  </si>
  <si>
    <t>Reabilitare DN1C/19; DN 1C Baia Mare - Livada, km 155+125 - km 200+170; DN1C Livada - Halmeu, km 200+170 - km 216+630; DN19 Satu-Mare -  Livada, km 135+000 - km 150+000</t>
  </si>
  <si>
    <t>ISPA/2000/RO/16/P/PT/004 - Reabilitarea DN 6, sectiunea Craiova - Drobeta Turnu Severin</t>
  </si>
  <si>
    <t>ISPA 2001/RO/16/P/PT/006 - Reabilitare DN 6,  Drobeta Turnu Severin - Lugoj</t>
  </si>
  <si>
    <t>Reabilitare DN 19 Oradea – Lim. Jud. Bihor, km 5+853 - 75+896</t>
  </si>
  <si>
    <t>Reabilitare DN 66 Petrosani - Simeria, km 136+000 - km 210+516</t>
  </si>
  <si>
    <t>Reabilitare DN 1, Sercaia – Limita jud. Brasov-Sibiu, km 220+000 – km 261+130</t>
  </si>
  <si>
    <t>Reabilitare DN 1, Limita jud. Brasov/Sibiu – Vestem, km 261+130 – km 296+300</t>
  </si>
  <si>
    <t>Acumularea Mihăileni pe râul Crișul Alb, jud. Hunedoara</t>
  </si>
  <si>
    <t>Acumulare Ogrezeni, jud. Giurgiu</t>
  </si>
  <si>
    <t>Amenajarea râului Săsar în municipiul Baia Mare, jud. Maramureș</t>
  </si>
  <si>
    <t>DN 18   Sighetul Marmatiei  - Moisei, km 62+234- km 131+627</t>
  </si>
  <si>
    <t>Reabilitare DN1C Dej – Baia Mare, km 61+500 - km 147+990</t>
  </si>
  <si>
    <t>Reabilitare DN1H Zalau - Rastoci, km 75+446 - km 128+823</t>
  </si>
  <si>
    <t>Fluidizarea traficului pe DN 1 intre km 8+100 - 17+100 si centura Rutiera  in zona de nord a Municipiului Bucuresti - Ob.6</t>
  </si>
  <si>
    <t>Sediul Serviciului de Protecția și Paza</t>
  </si>
  <si>
    <t>SPP</t>
  </si>
  <si>
    <t>Tribunalul Neamț și Judecătoria Piatra Neamț</t>
  </si>
  <si>
    <t>Reabilire DN 17, Limita judetului Bistrita Nasaud/ Suceava - Suceava, km 116+000 - km 225+000</t>
  </si>
  <si>
    <t>Reabilitarea DN 79 Arad - Oradea, km 4+150 ÷ km 107+745</t>
  </si>
  <si>
    <t>Reabilitare DN 2D Focsani - Ojdula intre km 0+000- km 118+873</t>
  </si>
  <si>
    <t>Centura de ocolire Craiova varianta Sud  DN 56-DN 55-DN 6</t>
  </si>
  <si>
    <t>Centura municipiului Radauti, jud. Suceava</t>
  </si>
  <si>
    <t>DN 18 - Baia Mare – Sighetul Marmatiei, km 3+522- km 62+234</t>
  </si>
  <si>
    <t>Varianta de ocolire Cluj Est</t>
  </si>
  <si>
    <t>Fluidizarea traficului pe DN1 intre km 8+100 - 17+100 si Centura Rutiera in zona de Nord a Mun. Bucuresti - Ob. 7</t>
  </si>
  <si>
    <t>Varianta de ocolire a municipiului Satu Mare</t>
  </si>
  <si>
    <t>Modernizare DN 71 Baldana - Targoviste - Sinaia km 0+000-44+130; km 51+041-109+905</t>
  </si>
  <si>
    <t>Reabilitare DN 66, Filiași – Rovinari, km 0+000 – km 48+900</t>
  </si>
  <si>
    <t>Reabilitare DN 1C, Cluj - Dej, km 8+300 - km 61+528</t>
  </si>
  <si>
    <t>Sporire capacitate de circulatie pe centura Ploiesti Vest Km 0+000 - 12+850</t>
  </si>
  <si>
    <t>Drum de centura in municipiul Oradea - Etapa a II-a</t>
  </si>
  <si>
    <t>Linie noua de cale ferata Valcele - Ramnicu - Valcea</t>
  </si>
  <si>
    <t>Varianta de ocolire a municipiului Iasi -etapa I - Varianta Sud</t>
  </si>
  <si>
    <t>Proiect de constructie a variantei de ocolire a Municipiului Constanta BERD 33391 - proiectul este finantat si la titlul 56 - include si componenta poduri dobrogene si calamitati</t>
  </si>
  <si>
    <t>Port Constanţa Sud - Zona de acces a navelor pe Canalul Dunăre - Marea Neagră</t>
  </si>
  <si>
    <t>Modernizare DN 72 Gaiesti - Ploiesti km 0+000 - 76+180</t>
  </si>
  <si>
    <t>Aparare si Consolidare DN 57 Orsova Pojejena si DN 57A Pojejena - Socol necesare pentru regimul definitiv de exploatare al sistemului hidroenerc</t>
  </si>
  <si>
    <t>Modernizare DN 56C km. 0+000-60+375</t>
  </si>
  <si>
    <t>nu a fost calculat</t>
  </si>
  <si>
    <t>Fluidizarea traficului pe DN1 intre km 8+100 - 17+100 si Centura Rutiera in zona de Nord a Mun. Bucuresti</t>
  </si>
  <si>
    <t>Largire la 4 benzi de circulatie DN 73 intre km. 7+000-11+100 si drum de legatura cu DN 73D</t>
  </si>
  <si>
    <t>Modernizare DN 67B Scoarta - Pitesti km 0+000 - 188+200</t>
  </si>
  <si>
    <t>Varianta de ocolire a municipiului Slatina</t>
  </si>
  <si>
    <t>Restructurare Sector de Drum si Varianta de Ocolire a Municipiului Pitesti/Constructia Variantei de Ocolire a Municipiului Pitesti cu profil de autostrada</t>
  </si>
  <si>
    <t>Constructia si Reabilitarea sectiunilor 4 Si 5 ale Autostrazii Bucuresti - Cernavoda Km 97+300 - Km151+480</t>
  </si>
  <si>
    <t>Sectorul 4: Drajna–Fetesti: 2007
Sectorul 5 Fetesti-Cernavoda: 2006</t>
  </si>
  <si>
    <t>Total</t>
  </si>
  <si>
    <t>Ministerul Transporturilor</t>
  </si>
  <si>
    <t>Ministerul Sănătăţii</t>
  </si>
  <si>
    <t>Ministerul Justiţiei</t>
  </si>
  <si>
    <t>Ministerul Economiei Comertului si Turismului</t>
  </si>
  <si>
    <t>Serviciul de Protecţie şi Pază</t>
  </si>
  <si>
    <t>Ministerul pentru Societatea Informationala</t>
  </si>
  <si>
    <t>Constructia variantei de ocolire Barlad</t>
  </si>
  <si>
    <t>2014</t>
  </si>
  <si>
    <t>2011</t>
  </si>
  <si>
    <t>2020</t>
  </si>
  <si>
    <t>2018</t>
  </si>
  <si>
    <t>2019</t>
  </si>
  <si>
    <t>Institutul Regional de Oncologie Timisoara</t>
  </si>
  <si>
    <t>DSP Timisoara</t>
  </si>
  <si>
    <t>MCSI</t>
  </si>
  <si>
    <t>MAP</t>
  </si>
  <si>
    <t xml:space="preserve">Ministerul  Apelor  şi Padurilor </t>
  </si>
  <si>
    <t xml:space="preserve">Amenajare râu Jijia pentru combaterea inundațiilor în județele Botoșani și Iași </t>
  </si>
  <si>
    <t>ME</t>
  </si>
  <si>
    <t>MCI</t>
  </si>
  <si>
    <t>CNAIR S.A.</t>
  </si>
  <si>
    <t>Lot 1: 2013
Lot 2: 2013
Lot 3: 2017
Lot 4: 2013</t>
  </si>
  <si>
    <t>Drum expres Craiova - Pitesti si legaturile la drumurile existente</t>
  </si>
  <si>
    <t>Modernizare DN 51, Alexandria  -Zimnicea, km. 2+600-km. 43+783</t>
  </si>
  <si>
    <t>Varianta de ocolire Timisoara Sud</t>
  </si>
  <si>
    <t>1</t>
  </si>
  <si>
    <t>MApN</t>
  </si>
  <si>
    <t>MAPN</t>
  </si>
  <si>
    <t>Ministerul Cercetării Științifice</t>
  </si>
  <si>
    <t>MDRAP</t>
  </si>
  <si>
    <t>dif</t>
  </si>
  <si>
    <t>103</t>
  </si>
  <si>
    <t>2</t>
  </si>
  <si>
    <t>10</t>
  </si>
  <si>
    <t>Autostrada de centură a Municipiului București- sector Centura Nord 0+000- km 52+770</t>
  </si>
  <si>
    <t xml:space="preserve">Autostrada Sibiu-Pitesti </t>
  </si>
  <si>
    <t>Podul suspendat peste Dunare in zona Braila, judetele Braila si Tulcea</t>
  </si>
  <si>
    <t>Proiectare si Executie Drum de Legatura DN 5 KM 60+500 – Soseaua de Centura – Pod Prieteniei KM 61+400</t>
  </si>
  <si>
    <t>Modernizare DN28B Târgu Frumos – Botoșani km 0+000 – km 76+758</t>
  </si>
  <si>
    <t>-</t>
  </si>
  <si>
    <t>2022</t>
  </si>
  <si>
    <t>2023</t>
  </si>
  <si>
    <t>“Consolidarea si  modernizarea stadionului Giulesti “Valentin Stanescu”</t>
  </si>
  <si>
    <t>Proiect de investiţii “Stadion Steaua”</t>
  </si>
  <si>
    <t>Proiect de investiţii “Stadionul National Arcul de Triumf"</t>
  </si>
  <si>
    <t>Lucrări de infrastructură necesare funcționării Colegiului Național Militar „Tudor Vladimirescu” în cazarma 878 Craiova</t>
  </si>
  <si>
    <t>MDRAP prin C.N.I. S.A.pe perioada realizării investiței/MApN dupa finalizare</t>
  </si>
  <si>
    <t>Valoarea actualizată a proiectului
-mii lei-</t>
  </si>
  <si>
    <t>Alte informații</t>
  </si>
  <si>
    <t>Lot 1: 2019
Lot 2: 2018
Lot 3: 2018
Lot 4: 2018</t>
  </si>
  <si>
    <t>Bucuresti - Ploiesti : 2018
Ploiesti - Comarnic: 2019; Parcari Bucuresti-Ploiesti 2017
Comarnic - Brasov: 2020</t>
  </si>
  <si>
    <t>2011 - 8.6 km
2012 - 11.2 km
2013 - 1.975 km
Estimare finalizare 2018</t>
  </si>
  <si>
    <t>2021</t>
  </si>
  <si>
    <t>Apărări de maluri pe Canalul Sulina - Etapa Finală (Finantare din titlul 58, POIM)</t>
  </si>
  <si>
    <t xml:space="preserve"> - </t>
  </si>
  <si>
    <t>Reabilitarea liniei de cale ferată Braşov-Simeria, componentă a Coridorului Rin - Dunăre, pentru circulaţia trenurilor cu viteza maximă de 160 km/h, tronsonul Braşov – Sighişoara*****</t>
  </si>
  <si>
    <t>Reducerea Eroziunii Costiere Faza II (2014-2020) - Etapa I</t>
  </si>
  <si>
    <t xml:space="preserve">Palatul de Justiție Prahova </t>
  </si>
  <si>
    <t>Complex Sportiv de Nataţie-Otopeni</t>
  </si>
  <si>
    <t xml:space="preserve">Palatul de Justiție Neamț </t>
  </si>
  <si>
    <t>2030</t>
  </si>
  <si>
    <t>Lot 1: 2013 (in decembrie 2017 se face Receptia Finala).
Lot 2: Finalizat  (km 27+620 - km 43+060);
Trim II 2019 (km 43+060 - km 56+220).
Lot 3: Octombrie 2018
Lot 4: Decembrie 2018</t>
  </si>
  <si>
    <t>Reabilitare DN 66, Filiași – Petroșani, km 48+900 – km 93+500</t>
  </si>
  <si>
    <t>Reabilitare DN 66, Filiași – Petroșani, km 93+500 – km 126+000</t>
  </si>
  <si>
    <t xml:space="preserve">Cernavoda - Medgidia (receptie finala): 2017
Medgidia - Constanta: 2015
</t>
  </si>
  <si>
    <t>Modernizare DN 2L Soveja-Lepsa km 60+145 - km 76+277</t>
  </si>
  <si>
    <t>Constructia Variantei de Ocolire  Caracal</t>
  </si>
  <si>
    <t xml:space="preserve">Constructia Variantei de ocolire Craiova Sud </t>
  </si>
  <si>
    <t>Urmare rezilierii lotului 3, o parte din lucrari nu au mai fost executate (ex. spatiile de servicii). Totusi, si in acest caz, lotul 3 este functional.</t>
  </si>
  <si>
    <t>Proiect finalizat, restul de executat reprezinta diferenta intre HG-ITE si realizari.</t>
  </si>
  <si>
    <t>Proiectul a fost derulat in conformitate cu Legea 500/2002, art. 45 Acordurile internaţionale legate de investiţiile publice "Toate angajamentele legale, din care rezultă o cheltuială pentru investiţiile publice şi alte cheltuieli asimilate investiţiilor, cofinanţate de o instituţie internaţională, se vor efectua în conformitate cu prevederile acordului de finanţare.", motiv pentru care nu a existat obligativitatea emiterii sau actualizarii indicatorilor tehnico-economici.</t>
  </si>
  <si>
    <t>Observații (comunicate de ordonatorii principali de credite)</t>
  </si>
  <si>
    <t>Pentru ca nu exista HG pentru componenta calamitati s-au trecut valorile fara componenta calamitati.Valoarea initiala aprobata a proiectului reprezinta valoarea HG-urilor pentru toate cele 10 poduri. Din cele 10 poduri a existat finantare si ca urmare s-au facut plati numai pentru 3 poduri (Giurgeni, Agigea si Podul peste canal navigabil Cernavoda pe DN 22 C km 1+978). Celelalte 7 poduri au incetat de drept din lipsa de finantare. Pentru ele s-au efectuat plati la nivel de SF si PT (Studiu de fezabilitate si proiect tehnic) care sunt incluse in totalul cheltuielior. Pentru cele 3 poduri stadiul fizic este 100%, iar stadiul valoric este 91.8%, calculat ca raport intre valoarea cheltuielilor efectuate si valoarea actualizata a HG-urilor. Stadiul valoric pentru toate cele 10 poduri este de 46.42% si reprezinta raportul dintre valoarea cheltuielilor efectuate si valoarea actualizata a HG-urilor pentru toate cele 10 poduri.</t>
  </si>
  <si>
    <t>Stadiul valoric este raportul dintre cheltuielilie efectuate pana in prezent si valoarea actualizata a proiectului. Valoarea actualizata a proiectului s-a majorat cu valoarea din Decizia Arbitrala ICC Case 18851/GZ/GFG/FS/09.11.2017</t>
  </si>
  <si>
    <t>Proiect finalizat.</t>
  </si>
  <si>
    <t>Contract reziliat</t>
  </si>
  <si>
    <t>Stadiul fizic si valoric s-au raportat doar la contractele de executie incheiate.</t>
  </si>
  <si>
    <t>Stadiul fizic si valoric s-au raportat doar la contractele de executie incheiate, o parte din lucrari constituind litigiu in instanta.</t>
  </si>
  <si>
    <t>Stadiu fizic
 (%)*</t>
  </si>
  <si>
    <t>*</t>
  </si>
  <si>
    <t>**</t>
  </si>
  <si>
    <t>***</t>
  </si>
  <si>
    <t>Pentru proiectele administrate de MT (CNAIR): cuprind valorile reale executate la 31.03.2018, iar eventualele necorelari cu fisele de monitorizare a programului de investitii la finele lunii MARTIE 2018, vor fi avute in vedere pentru revizuire la momentul intocmirii urmatoarelor fise de monitorizare</t>
  </si>
  <si>
    <t>Pentru proiectele administrate de MT (CNAIR): reflecta executia finala pentru anul 2017</t>
  </si>
  <si>
    <t>Pentru proiectele administrate de MT (CNAIR): informatiile prezentate pentru data programata a terminarii constituie, de asemenea, cele mai recente estimari; proiectele pentru care sunt indicate date anterioare anului 2017 sunt proiecte finalizate / receptionate si date in folosinta</t>
  </si>
  <si>
    <t>Stadiul fizic s-a calculat conform HG 1179/2002 si se refera la intregul proiect in ansamblu.</t>
  </si>
  <si>
    <t>Modernizarea  infrastructurii portuare prin asigurarea cresterii adancimilor senalelor si a bazinelor si a sigurantei navigatiei in portul Constanta (finantat din titlul 58.01 POIM)</t>
  </si>
  <si>
    <t>Proiectul se finanteaza din fonduri nerambursabile si pe parcursul anului se pot face modificari de buget cu aprobarea ordonatorului principal de credite. Astfel, in luna martie buget alocat pentru anul 2018 era de 177.279 mii lei, in prezent suma alocata pentru 2018 este 94.651 mii lei.</t>
  </si>
  <si>
    <t xml:space="preserve">Valoarea actualizată a proiectului este valoarea contractului de finantare POST nr. 233/16.09.2014, act aditional nr 3/233/419/2016 </t>
  </si>
  <si>
    <t xml:space="preserve">Diferenta dintre valoarea investitiei totale si valoarea alocata din Bugetul de Stat si cea alocata prin CEF provine din diferentele de curs calculate la diferite momente, proiectul avand acord de finantare semnat in euro. Astfel, conform devizului, valoarea investitiei este de 8.446.112 mii lei calculat la un curs de 4,5539 lei/euro, iar conform Formularului 12 aferent fisei proiectului CEF valoarea pentru proiectul Brasov-Apata si Cata-Sighisoara este calculat la un curs de 4,4445 lei/euro (curs mediu lunar BNR aferent lunii semnarii Acordului de Grant), iar valoarea  proiectului Apata-Cata este calculat la un curs de 4,4942 lei/euro </t>
  </si>
  <si>
    <t xml:space="preserve"> Termenul de finalizare al proiectului este conform Master Planul General Transport.</t>
  </si>
  <si>
    <t xml:space="preserve">Proiectul aprobat prin HG 653/2012 este finantat si in baza Deciziilor Comisiei Europene nr. 6270/2012 si 775/2016. In conformitate cu prevederile acestor Decizii proiectul se implementeaza in doua faze. Faza I a fost finalizata in anul 2015 si faza a II a se implementeaza pana in anul 2020. Valoarea raportata in prezentul document difera de valoarea raportata in Rapoarte lunare datorita faptului ca in raportele lunare este raportat stadiul de realizare al fazei a II a. Valoarea proiectului a fost actualizata (majorata) prin Decizia Comisiei Europene nr. 775/2016.
</t>
  </si>
  <si>
    <t>Stadiu valoric (%)*</t>
  </si>
  <si>
    <t>Termenul de finalizare a proiectului***</t>
  </si>
  <si>
    <t>MDRAP prin C.N.I. S.A. pe perioada realizării investiței SI M.T. prin C.S. Rapid dupa finalizare</t>
  </si>
  <si>
    <t>MDRAP prin C.N.I. S.A. pe perioada realizării investiței, respectiv M.T.S dupa finalizare</t>
  </si>
  <si>
    <t>Lot 1: Receptie Finala octombrie 2016, Lot 2: Receptie Finala decembrie 2019</t>
  </si>
  <si>
    <t>Arad - Timisoara: 2013; VO Arad: 2011 ( o cale pe sectorul :0+000 - 11+300 si sectorul 11+300 - 12+250), 2012 (a 2 a cale pe sectorul 0+000 - 11+300); RTL Arad-Timisoara: 08.08.2013; RTL Varianta de ocolire Arad: 30.10.2012</t>
  </si>
  <si>
    <t>Proiectul a fost finalizat iar receptia la terminarea lucrărilor a avut loc conform PV nr. N1359/09.04.2015 şi PV nr. N5328/16.12.2016; Restul de finantat de 870 mii lei reprezinta garantia de buna execuţie constituită prin reţineri succesive din sumele facturate aferente lucrărilor recepţionate, ce va fi restituită conform graficului in decembrie 2018.</t>
  </si>
  <si>
    <t>Reabilitarea liniei CF fronitiera Curtici-Simeria parte componenta a Coridorului IV Pan-European pentru circulatia trenurilor cu viteza maxima de 160 km/h, Tronsonul 2: km 614-Gurasada și Tronsonul 3: Gurasada Simeria ****</t>
  </si>
  <si>
    <t>Contract reziliat.</t>
  </si>
  <si>
    <t>Anexa memorandum</t>
  </si>
  <si>
    <t>Nu a fost necesara pana in acest moment actualizarea valorii, intrucat nu s-au finalizat dosarele de arbitraj.  Fișele 29 la legea bugetului/2018 nu sunt actualizate conform cheltuielilor efectuate la finalul anului 2017.  Termenul de finalizare al proiectului depinde de finalizarea dosarelor de arbitraj.  Astfel, valoarea actualizata a proiectului la nivelul anului 2017 a fost de 2.089.050 mii lei, solicitandu-se majorare in anul 2018 cu suma de 8.009,00 mii lei in scopul de a stinge sumele ce vor fi acordate prin Hotararile Arbitrale Finale, asigurandu-se finalizarea efectiva a proiectului, sume aparute ulterior aprobarii Legii nr. 2 privind bugetul de stat din 2018.  Mentionam faptul ca Acordul de imprumut aferent fisei cod 378 a fost incheiat in Yeni japonezi, iar pentru conversia sumelor in lei s-a folosit cursul valutar mediu lunar din anul semnarii respectivului Acord.  Cursul mediu al lunii martie 2001a fost 1 JPY=0,022507 lei/03/2001.</t>
  </si>
  <si>
    <t xml:space="preserve">Proiectul are finantare asigurata prin Legea Bugetului de Stat nr.2/2018,  in anexa nr.3/24/20, dar nu are fisa de obiectiv de investitii, nefiind inclus in anexele nr.3/24/28, respectiv nr. 3/24/29. Acest aspect a fost adus la cunostinta reprezentantilor din cadrul directiilor de specialitate din cadrul Ministerului Transporturilor in vederea clarificarii si intreprinderii demersurilor necesare pentru solutionarea celor prezentate. Avand in vedere cele prezentate, pana la clarificarea situatiei,  obiectivul nu mai face obiectul monitorizarii conform ordinului MEF 1202/2008, suma indicate la cheltuieli totale reprezinta suma la care acest proiect va fi reintrodus in programul de investitii publice. In ceea ce priveste necesarul de finantare in vederea finalizarii, diferentele provin din sumele initial estimate de CFR la inceputul anului 2017 si cele acordate de instante prin Sentintele pronuntate ulterior in cursul anului. Aceste valori se pot modifica in continuare in functie de solutiile dispuse de instante in cadrul dosarelor aflate pe rol. Memorandumul de finantare a fost incheiat in Euro, iar pentru conversia sumelor in lei s-a folosit cursul valutar mediu anual din anul semnarii respectivelor acorduri intre Guvernul Romaniei si Comisia Europeana.  Pentru Fisa cod 375 cursul mediu anual a fost de 1 euro=2,6026 lei/2001.  </t>
  </si>
  <si>
    <t xml:space="preserve">Proiectul are finantare asigurata prin Legea Bugetului de Stat nr.2/2018,  in anexa nr.3/24/20, dar nu are fisa de obiectiv de investitii, nefiind inclus in anexele nr.3/24/28, respectiv nr. 3/24/29. Acest aspect a fost adus la cunostinta reprezentantilor din cadrul directiilor de specialitate din cadrul Ministerului Transporturilor in vederea clarificarii si intreprinderii demersurilor necesare pentru solutionarea celor prezentate. Avand in vedere cele prezentate, pana la clarificarea situatiei,  obiectivul nu mai face obiectul monitorizarii conform ordinului MEF 1202/2008, suma indicate la cheltuieli totale reprezinta suma care la acest proiect va fi reintrodus in programul de investitii publice. In ceea ce priveste necesarul de finantare in vederea finalizarii, diferentele provin din sumele initial estimate de CFR la inceputul anului 2017 si cele acordate de instante prin Sentintele pronuntate ulterior in cursul anului. Aceste valori se pot modifica in continuare in functie de solutiile dispuse de instante in cadrul dosarelor aflate pe rol. Diferenta valorica dintre datele existente in Anexa 20 la legea bugetului de stat pe anul 2018 si cele transmise de CFR pentru Masura ISPA 2003/RO/16/P/PT/007, cod fisa 376 prin formularul cod 21 aferent anului 2018 nu poate fi explicata de CFR. Valoarea corecta este cea inscrisa in prezenta anexa - formular cod 21 transmis de CFR la MT (anexata - formular Fisa cod 21  unde valoarea inscrisa a proiectului este de 1.803.126 mii lei, iar valoarea cheltuielilor realizate la 31.12.2016 a fost de 1.454.507 mii lei si nu 2.508.483 mii lei asa cum a fost mentionat in Anexa 3/24/20). Nu se poate explica la nivelul CFR de unde provine aceasta eroare.  Memorandumul de finantare a fost incheiat in Euro, iar pentru conversia sumelor in lei s-a folosit cursul valutar mediu anual din anul semnarii respectivelor acorduri intre Guvernul Romaniei si Comisia Europeana.  Pentru fisa cod 376 cursul mediu anual a fost 1 euro=4,0532 lei/2004.  </t>
  </si>
  <si>
    <t>Valoarea actualizată a proiectului este valoarea contractului de finantare nr. 21490/08.03.2002 încheiat cu BEI, OUG nr. 187/2002, Legea nr. 120/2003.</t>
  </si>
  <si>
    <t>Proiectul a fost derulat in conformitate cu Legea 500/2002, art. 45 Acordurile internaţionale legate de investiţiile publice  - "Toate angajamentele legale, din care rezultă o cheltuială pentru investiţiile publice şi alte cheltuieli asimilate investiţiilor, cofinanţate de o instituţie internaţională, se vor efectua în conformitate cu prevederile acordului de finanţare.", motiv pentru care nu a existat obligativitatea emiterii sau actualizarii indicatorilor tehnico-economici.</t>
  </si>
  <si>
    <t>Proiectul a fost derulat in conformitate cu Legea 500/2002, art. 45 Acordurile internaţionale legate de investiţiile publice - "Toate angajamentele legale, din care rezultă o cheltuială pentru investiţiile publice şi alte cheltuieli asimilate investiţiilor, cofinanţate de o instituţie internaţională, se vor efectua în conformitate cu prevederile acordului de finanţare.", motiv pentru care nu a existat obligativitatea emiterii sau actualizarii indicatorilor tehnico-economici.</t>
  </si>
  <si>
    <t>13</t>
  </si>
  <si>
    <t>Rest de finanţat până la finalizarea proiectului (incepand cu anul 2019)**
-mii lei-</t>
  </si>
  <si>
    <t>MDRAP prin C.N.I. S.A.    pe perioada realizării investiței U.A.T. Otopeni dupa finalizare</t>
  </si>
  <si>
    <t>Tg. Mures - Ogra:2020
Ogra - Campia Turzii: 2019
Campia Turzii - Gilau: 2010 
Pod Somes: 2018
Gilau - Nadaselu:2017
Nadaselu-Mihaesti:2021
Mihaesti- Suplacu de Barcau: 2022
Suplacu de Barcau - Bors: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</si>
</sst>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 #,##0.00&quot;      &quot;;\-* #,##0.00&quot;      &quot;;* \-#&quot;      &quot;;@\ "/>
    <numFmt numFmtId="165" formatCode="#"/>
  </numFmts>
  <fonts count="12">
    <font>
      <sz val="10"/>
      <name val="Arial"/>
      <family val="2"/>
      <charset val="238"/>
    </font>
    <font>
      <sz val="11"/>
      <color indexed="8"/>
      <name val="Calibri"/>
      <family val="2"/>
      <charset val="238"/>
    </font>
    <font>
      <sz val="10"/>
      <name val="Arial"/>
      <family val="2"/>
      <charset val="238"/>
    </font>
    <font>
      <sz val="12"/>
      <name val="Times New Roman"/>
      <family val="1"/>
    </font>
    <font>
      <sz val="10"/>
      <name val="Arial"/>
      <family val="2"/>
    </font>
    <font>
      <b/>
      <sz val="9"/>
      <color indexed="81"/>
      <name val="Tahoma"/>
      <family val="2"/>
    </font>
    <font>
      <sz val="9"/>
      <color indexed="81"/>
      <name val="Tahoma"/>
      <family val="2"/>
    </font>
    <font>
      <b/>
      <sz val="12"/>
      <name val="Times New Roman"/>
      <family val="1"/>
    </font>
    <font>
      <sz val="12"/>
      <color indexed="8"/>
      <name val="Times New Roman"/>
      <family val="1"/>
    </font>
    <font>
      <sz val="11"/>
      <color rgb="FF000000"/>
      <name val="Calibri"/>
      <family val="2"/>
      <charset val="238"/>
    </font>
    <font>
      <sz val="11"/>
      <color theme="1"/>
      <name val="Arial"/>
      <family val="2"/>
      <charset val="238"/>
    </font>
    <font>
      <sz val="10"/>
      <color rgb="FF000000"/>
      <name val="Arial1"/>
      <charset val="1"/>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right style="medium">
        <color indexed="64"/>
      </right>
      <top style="medium">
        <color indexed="64"/>
      </top>
      <bottom style="thin">
        <color indexed="64"/>
      </bottom>
      <diagonal/>
    </border>
    <border>
      <left/>
      <right/>
      <top/>
      <bottom style="medium">
        <color indexed="64"/>
      </bottom>
      <diagonal/>
    </border>
    <border>
      <left style="medium">
        <color indexed="64"/>
      </left>
      <right/>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14">
    <xf numFmtId="0" fontId="0"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10" fillId="0" borderId="0"/>
    <xf numFmtId="0" fontId="2" fillId="0" borderId="0"/>
    <xf numFmtId="0" fontId="4" fillId="0" borderId="0"/>
    <xf numFmtId="9" fontId="1" fillId="0" borderId="0" applyBorder="0" applyProtection="0"/>
    <xf numFmtId="0" fontId="11" fillId="0" borderId="0" applyBorder="0" applyProtection="0"/>
    <xf numFmtId="164" fontId="1" fillId="0" borderId="0" applyBorder="0" applyProtection="0"/>
  </cellStyleXfs>
  <cellXfs count="109">
    <xf numFmtId="0" fontId="0" fillId="0" borderId="0" xfId="0"/>
    <xf numFmtId="0" fontId="4" fillId="0" borderId="0" xfId="0" applyFont="1"/>
    <xf numFmtId="49" fontId="4" fillId="0" borderId="0" xfId="0" applyNumberFormat="1" applyFont="1" applyAlignment="1">
      <alignment horizontal="left" vertical="center" wrapText="1"/>
    </xf>
    <xf numFmtId="0" fontId="4" fillId="0" borderId="0" xfId="0" applyFont="1" applyAlignment="1">
      <alignment horizontal="center"/>
    </xf>
    <xf numFmtId="49" fontId="4" fillId="0" borderId="1" xfId="0" applyNumberFormat="1" applyFont="1" applyFill="1" applyBorder="1" applyAlignment="1">
      <alignment horizontal="left" vertical="center" wrapText="1"/>
    </xf>
    <xf numFmtId="49" fontId="4" fillId="0" borderId="1" xfId="0" applyNumberFormat="1" applyFont="1" applyFill="1" applyBorder="1" applyAlignment="1">
      <alignment horizontal="center" vertical="center" wrapText="1"/>
    </xf>
    <xf numFmtId="49" fontId="4" fillId="0" borderId="0" xfId="0" applyNumberFormat="1" applyFont="1"/>
    <xf numFmtId="49" fontId="4" fillId="0" borderId="9" xfId="0" applyNumberFormat="1" applyFont="1" applyFill="1" applyBorder="1" applyAlignment="1">
      <alignment horizontal="center" vertical="center" wrapText="1"/>
    </xf>
    <xf numFmtId="4" fontId="4" fillId="0" borderId="0" xfId="0" applyNumberFormat="1" applyFont="1"/>
    <xf numFmtId="4" fontId="4" fillId="0" borderId="0" xfId="0" applyNumberFormat="1" applyFont="1" applyAlignment="1">
      <alignment horizontal="center"/>
    </xf>
    <xf numFmtId="165"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0" xfId="0" applyFont="1" applyFill="1"/>
    <xf numFmtId="0" fontId="3" fillId="2" borderId="0" xfId="0" applyFont="1" applyFill="1" applyAlignment="1">
      <alignment horizontal="center"/>
    </xf>
    <xf numFmtId="49" fontId="3" fillId="2" borderId="1" xfId="0" applyNumberFormat="1" applyFont="1" applyFill="1" applyBorder="1" applyAlignment="1">
      <alignment horizontal="left" vertical="center" wrapText="1"/>
    </xf>
    <xf numFmtId="49" fontId="3"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xf>
    <xf numFmtId="0" fontId="3" fillId="2" borderId="0" xfId="0" applyFont="1" applyFill="1" applyAlignment="1">
      <alignment horizontal="center" vertical="center"/>
    </xf>
    <xf numFmtId="0" fontId="3" fillId="2" borderId="1" xfId="0" applyFont="1" applyFill="1" applyBorder="1" applyAlignment="1">
      <alignment horizontal="center" vertical="center" wrapText="1"/>
    </xf>
    <xf numFmtId="0" fontId="3" fillId="2" borderId="1" xfId="4" applyFont="1" applyFill="1" applyBorder="1" applyAlignment="1">
      <alignment horizontal="center" vertical="center" wrapText="1"/>
    </xf>
    <xf numFmtId="0" fontId="3" fillId="2" borderId="1" xfId="6" applyFont="1" applyFill="1" applyBorder="1" applyAlignment="1">
      <alignment horizontal="center" vertical="center" wrapText="1"/>
    </xf>
    <xf numFmtId="0" fontId="7" fillId="2" borderId="5" xfId="0" applyFont="1" applyFill="1" applyBorder="1" applyAlignment="1">
      <alignment horizontal="center" vertical="center"/>
    </xf>
    <xf numFmtId="49" fontId="3" fillId="2" borderId="1" xfId="5" applyNumberFormat="1" applyFont="1" applyFill="1" applyBorder="1" applyAlignment="1">
      <alignment horizontal="left" vertical="center" wrapText="1"/>
    </xf>
    <xf numFmtId="1" fontId="3" fillId="2" borderId="1" xfId="0" applyNumberFormat="1" applyFont="1" applyFill="1" applyBorder="1" applyAlignment="1">
      <alignment horizontal="center" vertical="center" wrapText="1"/>
    </xf>
    <xf numFmtId="49" fontId="3" fillId="2" borderId="1" xfId="1" applyNumberFormat="1" applyFont="1" applyFill="1" applyBorder="1" applyAlignment="1">
      <alignment horizontal="left" vertical="center" wrapText="1"/>
    </xf>
    <xf numFmtId="0" fontId="7" fillId="2" borderId="0" xfId="0" applyFont="1" applyFill="1" applyAlignment="1">
      <alignment horizontal="center" vertical="center" wrapText="1"/>
    </xf>
    <xf numFmtId="0" fontId="7" fillId="2" borderId="0" xfId="0" applyFont="1" applyFill="1"/>
    <xf numFmtId="0" fontId="7" fillId="2" borderId="0" xfId="0" applyFont="1" applyFill="1" applyAlignment="1">
      <alignment horizontal="center"/>
    </xf>
    <xf numFmtId="49" fontId="3" fillId="2" borderId="0" xfId="0" applyNumberFormat="1" applyFont="1" applyFill="1" applyAlignment="1">
      <alignment wrapText="1"/>
    </xf>
    <xf numFmtId="49" fontId="3" fillId="2" borderId="0" xfId="0" applyNumberFormat="1" applyFont="1" applyFill="1" applyAlignment="1">
      <alignment horizontal="left" vertical="center" wrapText="1"/>
    </xf>
    <xf numFmtId="49" fontId="3" fillId="2" borderId="0" xfId="0" applyNumberFormat="1" applyFont="1" applyFill="1" applyAlignment="1">
      <alignment horizontal="center" vertical="center" wrapText="1"/>
    </xf>
    <xf numFmtId="49" fontId="3" fillId="2" borderId="1" xfId="0" applyNumberFormat="1" applyFont="1" applyFill="1" applyBorder="1" applyAlignment="1">
      <alignment horizontal="center" vertical="center"/>
    </xf>
    <xf numFmtId="49" fontId="3" fillId="2" borderId="1" xfId="3" applyNumberFormat="1" applyFont="1" applyFill="1" applyBorder="1" applyAlignment="1">
      <alignment horizontal="left" vertical="center" wrapText="1"/>
    </xf>
    <xf numFmtId="49" fontId="3" fillId="2" borderId="1" xfId="10" applyNumberFormat="1" applyFont="1" applyFill="1" applyBorder="1" applyAlignment="1">
      <alignment horizontal="left" vertical="center" wrapText="1"/>
    </xf>
    <xf numFmtId="1" fontId="3" fillId="2" borderId="1" xfId="9" applyNumberFormat="1" applyFont="1" applyFill="1" applyBorder="1" applyAlignment="1">
      <alignment horizontal="center" vertical="center"/>
    </xf>
    <xf numFmtId="49" fontId="3" fillId="2" borderId="1" xfId="6" applyNumberFormat="1" applyFont="1" applyFill="1" applyBorder="1" applyAlignment="1">
      <alignment horizontal="center" vertical="center" wrapText="1"/>
    </xf>
    <xf numFmtId="14" fontId="3" fillId="2" borderId="1" xfId="0" applyNumberFormat="1" applyFont="1" applyFill="1" applyBorder="1" applyAlignment="1">
      <alignment horizontal="center" vertical="center" wrapText="1"/>
    </xf>
    <xf numFmtId="0" fontId="3" fillId="2" borderId="1" xfId="12" applyFont="1" applyFill="1" applyBorder="1" applyAlignment="1">
      <alignment horizontal="center" vertical="center" wrapText="1"/>
    </xf>
    <xf numFmtId="17" fontId="3" fillId="2" borderId="1" xfId="0" applyNumberFormat="1" applyFont="1" applyFill="1" applyBorder="1" applyAlignment="1">
      <alignment horizontal="center" vertical="center" wrapText="1"/>
    </xf>
    <xf numFmtId="49" fontId="3" fillId="2" borderId="1" xfId="4" applyNumberFormat="1" applyFont="1" applyFill="1" applyBorder="1" applyAlignment="1">
      <alignment horizontal="left" vertical="center" wrapText="1"/>
    </xf>
    <xf numFmtId="1" fontId="3" fillId="2" borderId="1" xfId="10" applyNumberFormat="1" applyFont="1" applyFill="1" applyBorder="1" applyAlignment="1">
      <alignment horizontal="center" vertical="center" wrapText="1"/>
    </xf>
    <xf numFmtId="49" fontId="3" fillId="2" borderId="1" xfId="2" applyNumberFormat="1" applyFont="1" applyFill="1" applyBorder="1" applyAlignment="1">
      <alignment horizontal="left" vertical="center" wrapText="1"/>
    </xf>
    <xf numFmtId="3" fontId="7" fillId="2" borderId="2" xfId="0" applyNumberFormat="1" applyFont="1" applyFill="1" applyBorder="1" applyAlignment="1">
      <alignment horizontal="center" vertical="center" wrapText="1"/>
    </xf>
    <xf numFmtId="3" fontId="7" fillId="2" borderId="2" xfId="0" applyNumberFormat="1" applyFont="1" applyFill="1" applyBorder="1" applyAlignment="1">
      <alignment horizontal="center" vertical="center"/>
    </xf>
    <xf numFmtId="3" fontId="3" fillId="2" borderId="2" xfId="13" applyNumberFormat="1" applyFont="1" applyFill="1" applyBorder="1" applyAlignment="1" applyProtection="1">
      <alignment horizontal="center" vertical="center" wrapText="1"/>
    </xf>
    <xf numFmtId="3" fontId="3" fillId="2" borderId="2" xfId="0" applyNumberFormat="1" applyFont="1" applyFill="1" applyBorder="1" applyAlignment="1">
      <alignment horizontal="center" vertical="center" wrapText="1"/>
    </xf>
    <xf numFmtId="3" fontId="3" fillId="2" borderId="2" xfId="0" applyNumberFormat="1" applyFont="1" applyFill="1" applyBorder="1" applyAlignment="1">
      <alignment horizontal="center" vertical="center"/>
    </xf>
    <xf numFmtId="4" fontId="3" fillId="2" borderId="2" xfId="0" applyNumberFormat="1" applyFont="1" applyFill="1" applyBorder="1" applyAlignment="1">
      <alignment horizontal="center" vertical="center" wrapText="1"/>
    </xf>
    <xf numFmtId="4" fontId="3" fillId="2" borderId="2" xfId="13" applyNumberFormat="1" applyFont="1" applyFill="1" applyBorder="1" applyAlignment="1" applyProtection="1">
      <alignment horizontal="center" vertical="center" wrapText="1"/>
    </xf>
    <xf numFmtId="4" fontId="3" fillId="2" borderId="2" xfId="0" applyNumberFormat="1" applyFont="1" applyFill="1" applyBorder="1" applyAlignment="1">
      <alignment horizontal="center" vertical="center"/>
    </xf>
    <xf numFmtId="0" fontId="3" fillId="2" borderId="5" xfId="0" applyFont="1" applyFill="1" applyBorder="1" applyAlignment="1">
      <alignment horizontal="center" vertical="center"/>
    </xf>
    <xf numFmtId="49" fontId="3" fillId="2" borderId="7" xfId="1" applyNumberFormat="1" applyFont="1" applyFill="1" applyBorder="1" applyAlignment="1">
      <alignment horizontal="left" vertical="center" wrapText="1"/>
    </xf>
    <xf numFmtId="49" fontId="3" fillId="2" borderId="7" xfId="0" applyNumberFormat="1" applyFont="1" applyFill="1" applyBorder="1" applyAlignment="1">
      <alignment horizontal="center" vertical="center" wrapText="1"/>
    </xf>
    <xf numFmtId="0" fontId="3" fillId="2" borderId="7" xfId="4" applyFont="1" applyFill="1" applyBorder="1" applyAlignment="1">
      <alignment horizontal="center" vertical="center" wrapText="1"/>
    </xf>
    <xf numFmtId="0" fontId="3" fillId="2" borderId="7" xfId="0" applyFont="1" applyFill="1" applyBorder="1" applyAlignment="1">
      <alignment horizontal="center" vertical="center" wrapText="1"/>
    </xf>
    <xf numFmtId="3" fontId="3" fillId="2" borderId="14" xfId="0" applyNumberFormat="1" applyFont="1" applyFill="1" applyBorder="1" applyAlignment="1">
      <alignment horizontal="center" vertical="center"/>
    </xf>
    <xf numFmtId="49" fontId="3" fillId="2" borderId="6" xfId="0" applyNumberFormat="1" applyFont="1" applyFill="1" applyBorder="1" applyAlignment="1">
      <alignment horizontal="left" vertical="center" wrapText="1"/>
    </xf>
    <xf numFmtId="0" fontId="7" fillId="2" borderId="0" xfId="0" applyFont="1" applyFill="1" applyAlignment="1">
      <alignment horizontal="center" vertical="center"/>
    </xf>
    <xf numFmtId="0" fontId="8" fillId="2" borderId="0" xfId="0" applyFont="1" applyFill="1"/>
    <xf numFmtId="4" fontId="3" fillId="2" borderId="0" xfId="0" applyNumberFormat="1" applyFont="1" applyFill="1"/>
    <xf numFmtId="49" fontId="3" fillId="2" borderId="8" xfId="0" applyNumberFormat="1" applyFont="1" applyFill="1" applyBorder="1" applyAlignment="1">
      <alignment horizontal="left" vertical="center" wrapText="1"/>
    </xf>
    <xf numFmtId="49" fontId="7" fillId="2" borderId="0" xfId="0" applyNumberFormat="1" applyFont="1" applyFill="1" applyAlignment="1">
      <alignment horizontal="center" vertical="center" wrapText="1"/>
    </xf>
    <xf numFmtId="4" fontId="7" fillId="2" borderId="0" xfId="0" applyNumberFormat="1" applyFont="1" applyFill="1" applyAlignment="1">
      <alignment horizontal="center" vertical="center"/>
    </xf>
    <xf numFmtId="49" fontId="7" fillId="2" borderId="0" xfId="0" applyNumberFormat="1" applyFont="1" applyFill="1" applyBorder="1" applyAlignment="1">
      <alignment horizontal="center" vertical="center" wrapText="1"/>
    </xf>
    <xf numFmtId="49" fontId="7" fillId="2" borderId="0" xfId="0" applyNumberFormat="1" applyFont="1" applyFill="1" applyBorder="1" applyAlignment="1">
      <alignment horizontal="right" vertical="center" wrapText="1"/>
    </xf>
    <xf numFmtId="0" fontId="3" fillId="2" borderId="0" xfId="0" applyFont="1" applyFill="1" applyAlignment="1">
      <alignment horizontal="left" vertical="center" wrapText="1"/>
    </xf>
    <xf numFmtId="0" fontId="3" fillId="2" borderId="0" xfId="0" applyFont="1" applyFill="1" applyAlignment="1">
      <alignment horizontal="right" vertical="center" wrapText="1"/>
    </xf>
    <xf numFmtId="4" fontId="3" fillId="2" borderId="0" xfId="0" applyNumberFormat="1" applyFont="1" applyFill="1" applyAlignment="1">
      <alignment horizontal="center"/>
    </xf>
    <xf numFmtId="49" fontId="3" fillId="2" borderId="0" xfId="0" applyNumberFormat="1" applyFont="1" applyFill="1" applyAlignment="1">
      <alignment horizontal="left" vertical="center" wrapText="1"/>
    </xf>
    <xf numFmtId="49" fontId="7" fillId="2" borderId="6" xfId="0" applyNumberFormat="1" applyFont="1" applyFill="1" applyBorder="1" applyAlignment="1">
      <alignment horizontal="center" vertical="center" wrapText="1"/>
    </xf>
    <xf numFmtId="0" fontId="7" fillId="2" borderId="0" xfId="0" applyFont="1" applyFill="1" applyBorder="1" applyAlignment="1">
      <alignment horizontal="left"/>
    </xf>
    <xf numFmtId="49" fontId="3" fillId="2" borderId="0" xfId="0" applyNumberFormat="1" applyFont="1" applyFill="1" applyAlignment="1">
      <alignment horizontal="left" vertical="center" wrapText="1"/>
    </xf>
    <xf numFmtId="49" fontId="7" fillId="2" borderId="1" xfId="0" applyNumberFormat="1" applyFont="1" applyFill="1" applyBorder="1" applyAlignment="1">
      <alignment horizontal="center" vertical="center" wrapText="1"/>
    </xf>
    <xf numFmtId="0" fontId="3" fillId="2" borderId="1" xfId="1" applyFont="1" applyFill="1" applyBorder="1" applyAlignment="1">
      <alignment horizontal="center" vertical="center" wrapText="1"/>
    </xf>
    <xf numFmtId="3" fontId="3" fillId="2" borderId="1" xfId="0" applyNumberFormat="1" applyFont="1" applyFill="1" applyBorder="1" applyAlignment="1">
      <alignment horizontal="center" vertical="center"/>
    </xf>
    <xf numFmtId="3" fontId="3" fillId="2" borderId="1" xfId="0" applyNumberFormat="1" applyFont="1" applyFill="1" applyBorder="1" applyAlignment="1">
      <alignment horizontal="center" vertical="center" wrapText="1"/>
    </xf>
    <xf numFmtId="3" fontId="3" fillId="2" borderId="1" xfId="12" applyNumberFormat="1" applyFont="1" applyFill="1" applyBorder="1" applyAlignment="1">
      <alignment horizontal="center" vertical="center"/>
    </xf>
    <xf numFmtId="3" fontId="3" fillId="2" borderId="1" xfId="12" applyNumberFormat="1" applyFont="1" applyFill="1" applyBorder="1" applyAlignment="1">
      <alignment horizontal="center" vertical="center" wrapText="1"/>
    </xf>
    <xf numFmtId="3" fontId="3" fillId="2" borderId="7" xfId="0" applyNumberFormat="1" applyFont="1" applyFill="1" applyBorder="1" applyAlignment="1">
      <alignment horizontal="center" vertical="center"/>
    </xf>
    <xf numFmtId="3" fontId="7" fillId="2" borderId="0" xfId="0" applyNumberFormat="1" applyFont="1" applyFill="1" applyAlignment="1">
      <alignment horizontal="center" vertical="center"/>
    </xf>
    <xf numFmtId="4" fontId="7" fillId="2" borderId="0" xfId="0" applyNumberFormat="1" applyFont="1" applyFill="1"/>
    <xf numFmtId="4" fontId="7" fillId="2" borderId="1" xfId="0" applyNumberFormat="1" applyFont="1" applyFill="1" applyBorder="1" applyAlignment="1">
      <alignment horizontal="center" vertical="center"/>
    </xf>
    <xf numFmtId="4" fontId="3" fillId="2" borderId="1" xfId="0" applyNumberFormat="1" applyFont="1" applyFill="1" applyBorder="1" applyAlignment="1">
      <alignment horizontal="center" vertical="center"/>
    </xf>
    <xf numFmtId="4" fontId="3" fillId="2" borderId="1" xfId="4" applyNumberFormat="1" applyFont="1" applyFill="1" applyBorder="1" applyAlignment="1">
      <alignment horizontal="center" vertical="center" wrapText="1"/>
    </xf>
    <xf numFmtId="4" fontId="3" fillId="2" borderId="7" xfId="4" applyNumberFormat="1" applyFont="1" applyFill="1" applyBorder="1" applyAlignment="1">
      <alignment horizontal="center" vertical="center" wrapText="1"/>
    </xf>
    <xf numFmtId="4" fontId="3" fillId="2" borderId="1" xfId="0" applyNumberFormat="1" applyFont="1" applyFill="1" applyBorder="1" applyAlignment="1">
      <alignment horizontal="center" vertical="center" wrapText="1"/>
    </xf>
    <xf numFmtId="4" fontId="3" fillId="2" borderId="1" xfId="11" applyNumberFormat="1" applyFont="1" applyFill="1" applyBorder="1" applyAlignment="1" applyProtection="1">
      <alignment horizontal="center" vertical="center"/>
    </xf>
    <xf numFmtId="4" fontId="3" fillId="2" borderId="1" xfId="11" applyNumberFormat="1" applyFont="1" applyFill="1" applyBorder="1" applyAlignment="1">
      <alignment horizontal="center" vertical="center"/>
    </xf>
    <xf numFmtId="4" fontId="3" fillId="2" borderId="1" xfId="11" applyNumberFormat="1" applyFont="1" applyFill="1" applyBorder="1" applyAlignment="1">
      <alignment horizontal="center" vertical="center" wrapText="1"/>
    </xf>
    <xf numFmtId="4" fontId="3" fillId="2" borderId="1" xfId="12" applyNumberFormat="1" applyFont="1" applyFill="1" applyBorder="1" applyAlignment="1">
      <alignment horizontal="center" vertical="center"/>
    </xf>
    <xf numFmtId="4" fontId="3" fillId="2" borderId="7" xfId="0" applyNumberFormat="1" applyFont="1" applyFill="1" applyBorder="1" applyAlignment="1">
      <alignment horizontal="center" vertical="center"/>
    </xf>
    <xf numFmtId="4" fontId="3" fillId="2" borderId="0" xfId="0" applyNumberFormat="1" applyFont="1" applyFill="1" applyAlignment="1">
      <alignment horizontal="center" vertical="center"/>
    </xf>
    <xf numFmtId="0" fontId="7" fillId="2" borderId="11" xfId="0" applyFont="1" applyFill="1" applyBorder="1" applyAlignment="1">
      <alignment horizontal="left"/>
    </xf>
    <xf numFmtId="0" fontId="7" fillId="2" borderId="4" xfId="0" applyFont="1" applyFill="1" applyBorder="1" applyAlignment="1">
      <alignment horizontal="center" vertical="center" wrapText="1"/>
    </xf>
    <xf numFmtId="0" fontId="7" fillId="2" borderId="1" xfId="0" applyFont="1" applyFill="1" applyBorder="1" applyAlignment="1">
      <alignment horizontal="center" vertical="center" wrapText="1"/>
    </xf>
    <xf numFmtId="4" fontId="7" fillId="2" borderId="4" xfId="0" applyNumberFormat="1" applyFont="1" applyFill="1" applyBorder="1" applyAlignment="1">
      <alignment horizontal="center" vertical="center" wrapText="1"/>
    </xf>
    <xf numFmtId="4" fontId="7" fillId="2" borderId="1" xfId="0" applyNumberFormat="1" applyFont="1" applyFill="1" applyBorder="1" applyAlignment="1">
      <alignment horizontal="center" vertical="center" wrapText="1"/>
    </xf>
    <xf numFmtId="49" fontId="3" fillId="2" borderId="0" xfId="0" applyNumberFormat="1" applyFont="1" applyFill="1" applyAlignment="1">
      <alignment horizontal="left" vertical="center" wrapText="1"/>
    </xf>
    <xf numFmtId="49" fontId="7" fillId="2" borderId="4"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49" fontId="3" fillId="2" borderId="0" xfId="0" applyNumberFormat="1" applyFont="1" applyFill="1" applyBorder="1" applyAlignment="1">
      <alignment horizontal="left" vertical="center" wrapText="1"/>
    </xf>
    <xf numFmtId="49" fontId="7" fillId="2" borderId="12" xfId="0" applyNumberFormat="1" applyFont="1" applyFill="1" applyBorder="1" applyAlignment="1">
      <alignment horizontal="center" vertical="center" wrapText="1"/>
    </xf>
    <xf numFmtId="49" fontId="7" fillId="2" borderId="0" xfId="0" applyNumberFormat="1"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5" xfId="0" applyFont="1" applyFill="1" applyBorder="1" applyAlignment="1">
      <alignment horizontal="center" vertical="center" wrapText="1"/>
    </xf>
    <xf numFmtId="49" fontId="7" fillId="2" borderId="4" xfId="0" applyNumberFormat="1" applyFont="1" applyFill="1" applyBorder="1" applyAlignment="1">
      <alignment horizontal="left" vertical="center" wrapText="1"/>
    </xf>
    <xf numFmtId="49" fontId="7" fillId="2" borderId="1" xfId="0" applyNumberFormat="1" applyFont="1" applyFill="1" applyBorder="1" applyAlignment="1">
      <alignment horizontal="left" vertical="center" wrapText="1"/>
    </xf>
    <xf numFmtId="3" fontId="7" fillId="2" borderId="13" xfId="0" applyNumberFormat="1" applyFont="1" applyFill="1" applyBorder="1" applyAlignment="1">
      <alignment horizontal="center" vertical="center" wrapText="1"/>
    </xf>
    <xf numFmtId="3" fontId="7" fillId="2" borderId="10" xfId="0" applyNumberFormat="1" applyFont="1" applyFill="1" applyBorder="1" applyAlignment="1">
      <alignment horizontal="center" vertical="center" wrapText="1"/>
    </xf>
  </cellXfs>
  <cellStyles count="14">
    <cellStyle name="Comma" xfId="13" builtinId="3"/>
    <cellStyle name="Excel Built-in Excel Built-in Excel Built-in Excel Built-in Excel Built-in Excel Built-in Excel Bui" xfId="1"/>
    <cellStyle name="Excel Built-in Excel Built-in Excel Built-in Excel Built-in Excel Built-in Excel Built-in Excel Built-in Excel " xfId="2"/>
    <cellStyle name="Excel Built-in Excel Built-in Excel Built-in Excel Built-in Excel Built-in Excel Built-in Excel Built-in Excel Bui" xfId="3"/>
    <cellStyle name="Excel Built-in Excel Built-in Excel Built-in Excel Built-in Excel Built-in Excel Built-in Excel Built-in Excel Buil" xfId="4"/>
    <cellStyle name="Excel Built-in Excel Built-in Excel Built-in Excel Built-in Excel Built-in Excel Built-in Excel Built-in Excel Built-in Excel Built-in Excel Built-in Excel Built-in Excel Built-in Excel Bui" xfId="5"/>
    <cellStyle name="Excel Built-in Excel Built-in Excel Built-in Excel Built-in Excel Built-in Excel Built-in Excel Built-in Excel Built-in Excel Built-in Excel Built-in Excel Built-in Excel Built-in Excel Built-in Excel Built-in Excel Built-in Excel Built-in Excel" xfId="6"/>
    <cellStyle name="Normal" xfId="0" builtinId="0"/>
    <cellStyle name="Normal 2 2" xfId="7"/>
    <cellStyle name="Normal 3" xfId="8"/>
    <cellStyle name="Normal_Formular 29-partea II (inv)-diminuat" xfId="9"/>
    <cellStyle name="Normal_Formular 29-partea II (inv)-diminuat 3" xfId="10"/>
    <cellStyle name="Percent" xfId="11" builtinId="5"/>
    <cellStyle name="TableStyleLight1"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ă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237"/>
  <sheetViews>
    <sheetView tabSelected="1" view="pageLayout" topLeftCell="A142" zoomScale="70" zoomScaleNormal="70" zoomScalePageLayoutView="70" workbookViewId="0">
      <selection activeCell="J158" sqref="J158"/>
    </sheetView>
  </sheetViews>
  <sheetFormatPr defaultRowHeight="15.75"/>
  <cols>
    <col min="1" max="1" width="6.5703125" style="13" customWidth="1"/>
    <col min="2" max="2" width="57.7109375" style="29" customWidth="1"/>
    <col min="3" max="3" width="13.5703125" style="12" customWidth="1"/>
    <col min="4" max="4" width="25.28515625" style="30" customWidth="1"/>
    <col min="5" max="5" width="13.5703125" style="13" customWidth="1"/>
    <col min="6" max="6" width="14.7109375" style="13" customWidth="1"/>
    <col min="7" max="7" width="14.28515625" style="80" customWidth="1"/>
    <col min="8" max="8" width="13.42578125" style="59" customWidth="1"/>
    <col min="9" max="9" width="14.85546875" style="59" customWidth="1"/>
    <col min="10" max="10" width="19" style="13" customWidth="1"/>
    <col min="11" max="11" width="18.140625" style="13" customWidth="1"/>
    <col min="12" max="12" width="25.85546875" style="12" customWidth="1"/>
    <col min="13" max="13" width="15.7109375" style="28" customWidth="1"/>
    <col min="14" max="14" width="99.42578125" style="29" customWidth="1"/>
    <col min="15" max="15" width="12.85546875" style="12" customWidth="1"/>
    <col min="16" max="16" width="16" style="12" customWidth="1"/>
    <col min="17" max="17" width="14.28515625" style="12" customWidth="1"/>
    <col min="18" max="18" width="9.140625" style="12"/>
    <col min="19" max="19" width="10.5703125" style="12" customWidth="1"/>
    <col min="20" max="16384" width="9.140625" style="12"/>
  </cols>
  <sheetData>
    <row r="1" spans="1:14" ht="16.5" thickBot="1">
      <c r="A1" s="92" t="s">
        <v>246</v>
      </c>
      <c r="B1" s="92"/>
      <c r="N1" s="68"/>
    </row>
    <row r="2" spans="1:14" ht="16.5" thickBot="1">
      <c r="A2" s="70"/>
      <c r="B2" s="70"/>
      <c r="N2" s="68"/>
    </row>
    <row r="3" spans="1:14" s="25" customFormat="1" ht="44.25" customHeight="1">
      <c r="A3" s="103" t="s">
        <v>0</v>
      </c>
      <c r="B3" s="105" t="s">
        <v>1</v>
      </c>
      <c r="C3" s="93" t="s">
        <v>2</v>
      </c>
      <c r="D3" s="98" t="s">
        <v>3</v>
      </c>
      <c r="E3" s="93" t="s">
        <v>4</v>
      </c>
      <c r="F3" s="93" t="s">
        <v>5</v>
      </c>
      <c r="G3" s="95" t="s">
        <v>6</v>
      </c>
      <c r="H3" s="95" t="s">
        <v>223</v>
      </c>
      <c r="I3" s="95" t="s">
        <v>237</v>
      </c>
      <c r="J3" s="93" t="s">
        <v>192</v>
      </c>
      <c r="K3" s="93" t="s">
        <v>254</v>
      </c>
      <c r="L3" s="93" t="s">
        <v>238</v>
      </c>
      <c r="M3" s="107" t="s">
        <v>193</v>
      </c>
      <c r="N3" s="108"/>
    </row>
    <row r="4" spans="1:14" s="26" customFormat="1" ht="83.25" customHeight="1">
      <c r="A4" s="104"/>
      <c r="B4" s="106"/>
      <c r="C4" s="94"/>
      <c r="D4" s="99"/>
      <c r="E4" s="94"/>
      <c r="F4" s="94"/>
      <c r="G4" s="96"/>
      <c r="H4" s="96"/>
      <c r="I4" s="96"/>
      <c r="J4" s="94"/>
      <c r="K4" s="94"/>
      <c r="L4" s="94"/>
      <c r="M4" s="42" t="s">
        <v>7</v>
      </c>
      <c r="N4" s="69" t="s">
        <v>216</v>
      </c>
    </row>
    <row r="5" spans="1:14" s="27" customFormat="1">
      <c r="A5" s="21">
        <v>0</v>
      </c>
      <c r="B5" s="72">
        <v>1</v>
      </c>
      <c r="C5" s="16">
        <v>2</v>
      </c>
      <c r="D5" s="72">
        <v>3</v>
      </c>
      <c r="E5" s="16">
        <v>4</v>
      </c>
      <c r="F5" s="16">
        <v>5</v>
      </c>
      <c r="G5" s="81">
        <v>6</v>
      </c>
      <c r="H5" s="81">
        <v>7</v>
      </c>
      <c r="I5" s="81">
        <v>8</v>
      </c>
      <c r="J5" s="16">
        <v>9</v>
      </c>
      <c r="K5" s="16">
        <v>10</v>
      </c>
      <c r="L5" s="16">
        <v>11</v>
      </c>
      <c r="M5" s="43">
        <v>12</v>
      </c>
      <c r="N5" s="69" t="s">
        <v>253</v>
      </c>
    </row>
    <row r="6" spans="1:14" ht="80.099999999999994" customHeight="1">
      <c r="A6" s="50">
        <f>1</f>
        <v>1</v>
      </c>
      <c r="B6" s="22" t="s">
        <v>35</v>
      </c>
      <c r="C6" s="15" t="s">
        <v>159</v>
      </c>
      <c r="D6" s="15" t="s">
        <v>159</v>
      </c>
      <c r="E6" s="10" t="s">
        <v>10</v>
      </c>
      <c r="F6" s="10">
        <v>1125</v>
      </c>
      <c r="G6" s="85">
        <v>103</v>
      </c>
      <c r="H6" s="82">
        <v>58.86</v>
      </c>
      <c r="I6" s="82">
        <v>35.94</v>
      </c>
      <c r="J6" s="74">
        <v>377838</v>
      </c>
      <c r="K6" s="74">
        <v>217088</v>
      </c>
      <c r="L6" s="23">
        <v>2018</v>
      </c>
      <c r="M6" s="45">
        <v>36235436</v>
      </c>
      <c r="N6" s="56"/>
    </row>
    <row r="7" spans="1:14" ht="80.099999999999994" customHeight="1">
      <c r="A7" s="50">
        <f>A6+1</f>
        <v>2</v>
      </c>
      <c r="B7" s="14" t="s">
        <v>181</v>
      </c>
      <c r="C7" s="31" t="s">
        <v>9</v>
      </c>
      <c r="D7" s="15" t="s">
        <v>165</v>
      </c>
      <c r="E7" s="11" t="s">
        <v>10</v>
      </c>
      <c r="F7" s="11">
        <v>1217</v>
      </c>
      <c r="G7" s="82">
        <v>101</v>
      </c>
      <c r="H7" s="82">
        <v>0</v>
      </c>
      <c r="I7" s="82">
        <v>0</v>
      </c>
      <c r="J7" s="74">
        <v>2593744</v>
      </c>
      <c r="K7" s="74">
        <v>2569944</v>
      </c>
      <c r="L7" s="31" t="s">
        <v>185</v>
      </c>
      <c r="M7" s="45">
        <v>477530000</v>
      </c>
      <c r="N7" s="56"/>
    </row>
    <row r="8" spans="1:14" ht="80.099999999999994" customHeight="1">
      <c r="A8" s="50">
        <f t="shared" ref="A8:A71" si="0">A7+1</f>
        <v>3</v>
      </c>
      <c r="B8" s="14" t="s">
        <v>201</v>
      </c>
      <c r="C8" s="10" t="s">
        <v>160</v>
      </c>
      <c r="D8" s="15" t="s">
        <v>58</v>
      </c>
      <c r="E8" s="11" t="s">
        <v>10</v>
      </c>
      <c r="F8" s="19">
        <v>1185</v>
      </c>
      <c r="G8" s="83">
        <v>100</v>
      </c>
      <c r="H8" s="82">
        <v>0</v>
      </c>
      <c r="I8" s="82">
        <v>0</v>
      </c>
      <c r="J8" s="74">
        <v>1018225</v>
      </c>
      <c r="K8" s="74">
        <v>1011223</v>
      </c>
      <c r="L8" s="20">
        <v>2022</v>
      </c>
      <c r="M8" s="44">
        <v>573891887</v>
      </c>
      <c r="N8" s="56"/>
    </row>
    <row r="9" spans="1:14" ht="80.099999999999994" customHeight="1">
      <c r="A9" s="50">
        <f t="shared" si="0"/>
        <v>4</v>
      </c>
      <c r="B9" s="22" t="s">
        <v>189</v>
      </c>
      <c r="C9" s="10" t="s">
        <v>174</v>
      </c>
      <c r="D9" s="15" t="s">
        <v>240</v>
      </c>
      <c r="E9" s="10" t="s">
        <v>29</v>
      </c>
      <c r="F9" s="10">
        <v>1108</v>
      </c>
      <c r="G9" s="85">
        <v>100</v>
      </c>
      <c r="H9" s="85">
        <v>0</v>
      </c>
      <c r="I9" s="85">
        <v>0.03</v>
      </c>
      <c r="J9" s="74">
        <v>126410</v>
      </c>
      <c r="K9" s="74">
        <f>74916+31221</f>
        <v>106137</v>
      </c>
      <c r="L9" s="23">
        <v>2020</v>
      </c>
      <c r="M9" s="45">
        <f>154046282.7/4.45</f>
        <v>34617142.179775275</v>
      </c>
      <c r="N9" s="56"/>
    </row>
    <row r="10" spans="1:14" ht="79.5" customHeight="1">
      <c r="A10" s="50">
        <f t="shared" si="0"/>
        <v>5</v>
      </c>
      <c r="B10" s="22" t="s">
        <v>187</v>
      </c>
      <c r="C10" s="10" t="s">
        <v>174</v>
      </c>
      <c r="D10" s="15" t="s">
        <v>239</v>
      </c>
      <c r="E10" s="10" t="s">
        <v>29</v>
      </c>
      <c r="F10" s="10">
        <v>1108</v>
      </c>
      <c r="G10" s="85">
        <v>100</v>
      </c>
      <c r="H10" s="85">
        <v>0</v>
      </c>
      <c r="I10" s="85">
        <v>0.01</v>
      </c>
      <c r="J10" s="74">
        <v>121131</v>
      </c>
      <c r="K10" s="74">
        <f>78939+27035</f>
        <v>105974</v>
      </c>
      <c r="L10" s="23">
        <v>2020</v>
      </c>
      <c r="M10" s="45">
        <f>34772579/4.45</f>
        <v>7814062.6966292132</v>
      </c>
      <c r="N10" s="56"/>
    </row>
    <row r="11" spans="1:14" ht="80.099999999999994" customHeight="1">
      <c r="A11" s="50">
        <f t="shared" si="0"/>
        <v>6</v>
      </c>
      <c r="B11" s="33" t="s">
        <v>167</v>
      </c>
      <c r="C11" s="15" t="s">
        <v>9</v>
      </c>
      <c r="D11" s="15" t="s">
        <v>165</v>
      </c>
      <c r="E11" s="15" t="s">
        <v>10</v>
      </c>
      <c r="F11" s="19">
        <v>1188</v>
      </c>
      <c r="G11" s="83">
        <v>99</v>
      </c>
      <c r="H11" s="82">
        <v>0</v>
      </c>
      <c r="I11" s="82">
        <v>0</v>
      </c>
      <c r="J11" s="74">
        <v>4972635</v>
      </c>
      <c r="K11" s="74">
        <v>4965249</v>
      </c>
      <c r="L11" s="34">
        <v>2019</v>
      </c>
      <c r="M11" s="49">
        <v>10.6</v>
      </c>
      <c r="N11" s="56"/>
    </row>
    <row r="12" spans="1:14" ht="140.25" customHeight="1">
      <c r="A12" s="50">
        <f t="shared" si="0"/>
        <v>7</v>
      </c>
      <c r="B12" s="14" t="s">
        <v>200</v>
      </c>
      <c r="C12" s="10" t="s">
        <v>9</v>
      </c>
      <c r="D12" s="15" t="s">
        <v>17</v>
      </c>
      <c r="E12" s="11" t="s">
        <v>29</v>
      </c>
      <c r="F12" s="19" t="s">
        <v>184</v>
      </c>
      <c r="G12" s="83">
        <v>98</v>
      </c>
      <c r="H12" s="82">
        <v>0</v>
      </c>
      <c r="I12" s="82">
        <v>7.0000000000000007E-2</v>
      </c>
      <c r="J12" s="74">
        <v>8446112</v>
      </c>
      <c r="K12" s="74">
        <v>7269908.8300000001</v>
      </c>
      <c r="L12" s="20">
        <v>2023</v>
      </c>
      <c r="M12" s="44">
        <v>5090879000</v>
      </c>
      <c r="N12" s="56" t="s">
        <v>234</v>
      </c>
    </row>
    <row r="13" spans="1:14" ht="80.099999999999994" customHeight="1">
      <c r="A13" s="50">
        <f t="shared" si="0"/>
        <v>8</v>
      </c>
      <c r="B13" s="14" t="s">
        <v>182</v>
      </c>
      <c r="C13" s="31" t="s">
        <v>9</v>
      </c>
      <c r="D13" s="15" t="s">
        <v>165</v>
      </c>
      <c r="E13" s="11" t="s">
        <v>29</v>
      </c>
      <c r="F13" s="11" t="s">
        <v>184</v>
      </c>
      <c r="G13" s="82">
        <v>98</v>
      </c>
      <c r="H13" s="82">
        <v>0</v>
      </c>
      <c r="I13" s="82">
        <v>0</v>
      </c>
      <c r="J13" s="74">
        <v>198327</v>
      </c>
      <c r="K13" s="74">
        <v>198327</v>
      </c>
      <c r="L13" s="31" t="s">
        <v>154</v>
      </c>
      <c r="M13" s="45">
        <v>164689083</v>
      </c>
      <c r="N13" s="56"/>
    </row>
    <row r="14" spans="1:14" ht="80.099999999999994" customHeight="1">
      <c r="A14" s="50">
        <f t="shared" si="0"/>
        <v>9</v>
      </c>
      <c r="B14" s="22" t="s">
        <v>203</v>
      </c>
      <c r="C14" s="10" t="s">
        <v>174</v>
      </c>
      <c r="D14" s="15" t="s">
        <v>255</v>
      </c>
      <c r="E14" s="10" t="s">
        <v>10</v>
      </c>
      <c r="F14" s="10">
        <v>1107</v>
      </c>
      <c r="G14" s="85">
        <v>97</v>
      </c>
      <c r="H14" s="85">
        <v>76</v>
      </c>
      <c r="I14" s="85">
        <v>75</v>
      </c>
      <c r="J14" s="74">
        <v>170800</v>
      </c>
      <c r="K14" s="74">
        <v>12650</v>
      </c>
      <c r="L14" s="23">
        <v>2018</v>
      </c>
      <c r="M14" s="45">
        <f>75476311.53/4.45</f>
        <v>16960968.883146066</v>
      </c>
      <c r="N14" s="56"/>
    </row>
    <row r="15" spans="1:14" ht="171" customHeight="1">
      <c r="A15" s="50">
        <f t="shared" si="0"/>
        <v>10</v>
      </c>
      <c r="B15" s="24" t="s">
        <v>31</v>
      </c>
      <c r="C15" s="15" t="s">
        <v>9</v>
      </c>
      <c r="D15" s="15" t="s">
        <v>165</v>
      </c>
      <c r="E15" s="15" t="s">
        <v>10</v>
      </c>
      <c r="F15" s="19">
        <v>988</v>
      </c>
      <c r="G15" s="83">
        <v>96.5</v>
      </c>
      <c r="H15" s="82">
        <v>89.08</v>
      </c>
      <c r="I15" s="82">
        <v>54.49</v>
      </c>
      <c r="J15" s="74">
        <v>5556723</v>
      </c>
      <c r="K15" s="74">
        <v>3141134</v>
      </c>
      <c r="L15" s="20" t="s">
        <v>206</v>
      </c>
      <c r="M15" s="44">
        <v>627340000</v>
      </c>
      <c r="N15" s="56"/>
    </row>
    <row r="16" spans="1:14" ht="91.5" customHeight="1">
      <c r="A16" s="50">
        <f t="shared" si="0"/>
        <v>11</v>
      </c>
      <c r="B16" s="32" t="s">
        <v>16</v>
      </c>
      <c r="C16" s="11" t="s">
        <v>9</v>
      </c>
      <c r="D16" s="15" t="s">
        <v>17</v>
      </c>
      <c r="E16" s="18" t="s">
        <v>10</v>
      </c>
      <c r="F16" s="18">
        <v>1004</v>
      </c>
      <c r="G16" s="82">
        <v>96.5</v>
      </c>
      <c r="H16" s="82">
        <v>89.83</v>
      </c>
      <c r="I16" s="82">
        <v>73.2</v>
      </c>
      <c r="J16" s="74">
        <v>4817771</v>
      </c>
      <c r="K16" s="74">
        <v>2119714</v>
      </c>
      <c r="L16" s="23">
        <v>2021</v>
      </c>
      <c r="M16" s="45">
        <f>894374213/4.45</f>
        <v>200982969.21348312</v>
      </c>
      <c r="N16" s="56"/>
    </row>
    <row r="17" spans="1:14" ht="80.099999999999994" customHeight="1">
      <c r="A17" s="50">
        <f t="shared" si="0"/>
        <v>12</v>
      </c>
      <c r="B17" s="32" t="s">
        <v>56</v>
      </c>
      <c r="C17" s="11" t="s">
        <v>9</v>
      </c>
      <c r="D17" s="15" t="s">
        <v>17</v>
      </c>
      <c r="E17" s="18" t="s">
        <v>10</v>
      </c>
      <c r="F17" s="18">
        <v>1003</v>
      </c>
      <c r="G17" s="82">
        <v>96.5</v>
      </c>
      <c r="H17" s="82">
        <v>84.88</v>
      </c>
      <c r="I17" s="82">
        <v>72.150000000000006</v>
      </c>
      <c r="J17" s="74">
        <v>3415247</v>
      </c>
      <c r="K17" s="74">
        <v>922958</v>
      </c>
      <c r="L17" s="23">
        <v>2022</v>
      </c>
      <c r="M17" s="45">
        <f>374431594/4.45</f>
        <v>84141931.23595506</v>
      </c>
      <c r="N17" s="56"/>
    </row>
    <row r="18" spans="1:14" ht="142.5" customHeight="1">
      <c r="A18" s="50">
        <f t="shared" si="0"/>
        <v>13</v>
      </c>
      <c r="B18" s="22" t="s">
        <v>23</v>
      </c>
      <c r="C18" s="11" t="s">
        <v>164</v>
      </c>
      <c r="D18" s="15" t="s">
        <v>24</v>
      </c>
      <c r="E18" s="11" t="s">
        <v>10</v>
      </c>
      <c r="F18" s="11">
        <v>1031</v>
      </c>
      <c r="G18" s="82">
        <v>96.5</v>
      </c>
      <c r="H18" s="82">
        <v>71.2</v>
      </c>
      <c r="I18" s="82">
        <v>80.67</v>
      </c>
      <c r="J18" s="74">
        <v>1673141</v>
      </c>
      <c r="K18" s="74">
        <v>91370</v>
      </c>
      <c r="L18" s="11">
        <v>2020</v>
      </c>
      <c r="M18" s="45">
        <v>117113838</v>
      </c>
      <c r="N18" s="56" t="s">
        <v>236</v>
      </c>
    </row>
    <row r="19" spans="1:14" ht="120.75" customHeight="1">
      <c r="A19" s="50">
        <f t="shared" si="0"/>
        <v>14</v>
      </c>
      <c r="B19" s="32" t="s">
        <v>30</v>
      </c>
      <c r="C19" s="11" t="s">
        <v>9</v>
      </c>
      <c r="D19" s="15" t="s">
        <v>17</v>
      </c>
      <c r="E19" s="18" t="s">
        <v>10</v>
      </c>
      <c r="F19" s="18">
        <v>1002</v>
      </c>
      <c r="G19" s="82">
        <v>96.5</v>
      </c>
      <c r="H19" s="82">
        <v>97</v>
      </c>
      <c r="I19" s="82">
        <v>86.38</v>
      </c>
      <c r="J19" s="74">
        <v>1556121</v>
      </c>
      <c r="K19" s="74">
        <v>363232</v>
      </c>
      <c r="L19" s="23">
        <v>2019</v>
      </c>
      <c r="M19" s="45">
        <f>1556121000/4.45</f>
        <v>349690112.35955054</v>
      </c>
      <c r="N19" s="56"/>
    </row>
    <row r="20" spans="1:14" ht="80.099999999999994" customHeight="1">
      <c r="A20" s="50">
        <f t="shared" si="0"/>
        <v>15</v>
      </c>
      <c r="B20" s="24" t="s">
        <v>93</v>
      </c>
      <c r="C20" s="15" t="s">
        <v>9</v>
      </c>
      <c r="D20" s="15" t="s">
        <v>165</v>
      </c>
      <c r="E20" s="15" t="s">
        <v>10</v>
      </c>
      <c r="F20" s="11">
        <v>818</v>
      </c>
      <c r="G20" s="83">
        <v>96.5</v>
      </c>
      <c r="H20" s="85">
        <v>100</v>
      </c>
      <c r="I20" s="85">
        <v>59.41</v>
      </c>
      <c r="J20" s="74">
        <v>157648</v>
      </c>
      <c r="K20" s="74">
        <v>69891</v>
      </c>
      <c r="L20" s="15" t="s">
        <v>43</v>
      </c>
      <c r="M20" s="44">
        <v>21548000</v>
      </c>
      <c r="N20" s="56"/>
    </row>
    <row r="21" spans="1:14" ht="80.099999999999994" customHeight="1">
      <c r="A21" s="50">
        <f t="shared" si="0"/>
        <v>16</v>
      </c>
      <c r="B21" s="14" t="s">
        <v>183</v>
      </c>
      <c r="C21" s="31" t="s">
        <v>9</v>
      </c>
      <c r="D21" s="15" t="s">
        <v>165</v>
      </c>
      <c r="E21" s="11" t="s">
        <v>29</v>
      </c>
      <c r="F21" s="11">
        <v>1225</v>
      </c>
      <c r="G21" s="82">
        <v>96</v>
      </c>
      <c r="H21" s="82">
        <v>0</v>
      </c>
      <c r="I21" s="82">
        <v>0</v>
      </c>
      <c r="J21" s="74">
        <v>365956</v>
      </c>
      <c r="K21" s="74">
        <v>365856</v>
      </c>
      <c r="L21" s="31" t="s">
        <v>185</v>
      </c>
      <c r="M21" s="45">
        <v>2866695</v>
      </c>
      <c r="N21" s="56"/>
    </row>
    <row r="22" spans="1:14" ht="80.099999999999994" customHeight="1">
      <c r="A22" s="50">
        <f t="shared" si="0"/>
        <v>17</v>
      </c>
      <c r="B22" s="24" t="s">
        <v>151</v>
      </c>
      <c r="C22" s="15" t="s">
        <v>9</v>
      </c>
      <c r="D22" s="15" t="s">
        <v>165</v>
      </c>
      <c r="E22" s="15" t="s">
        <v>10</v>
      </c>
      <c r="F22" s="19">
        <v>1163</v>
      </c>
      <c r="G22" s="83">
        <v>95.5</v>
      </c>
      <c r="H22" s="85">
        <v>0</v>
      </c>
      <c r="I22" s="85">
        <v>0</v>
      </c>
      <c r="J22" s="74">
        <v>202712</v>
      </c>
      <c r="K22" s="74">
        <v>196762</v>
      </c>
      <c r="L22" s="18">
        <v>2019</v>
      </c>
      <c r="M22" s="45">
        <v>102170000</v>
      </c>
      <c r="N22" s="56"/>
    </row>
    <row r="23" spans="1:14" ht="80.099999999999994" customHeight="1">
      <c r="A23" s="50">
        <f t="shared" si="0"/>
        <v>18</v>
      </c>
      <c r="B23" s="14" t="s">
        <v>198</v>
      </c>
      <c r="C23" s="15" t="s">
        <v>9</v>
      </c>
      <c r="D23" s="15" t="s">
        <v>34</v>
      </c>
      <c r="E23" s="15" t="s">
        <v>29</v>
      </c>
      <c r="F23" s="11" t="s">
        <v>199</v>
      </c>
      <c r="G23" s="83">
        <v>95</v>
      </c>
      <c r="H23" s="86">
        <v>0</v>
      </c>
      <c r="I23" s="85">
        <v>0</v>
      </c>
      <c r="J23" s="74">
        <v>374047</v>
      </c>
      <c r="K23" s="74">
        <v>371035</v>
      </c>
      <c r="L23" s="15" t="s">
        <v>186</v>
      </c>
      <c r="M23" s="44">
        <v>82740000</v>
      </c>
      <c r="N23" s="56"/>
    </row>
    <row r="24" spans="1:14" ht="80.099999999999994" customHeight="1">
      <c r="A24" s="50">
        <f t="shared" si="0"/>
        <v>19</v>
      </c>
      <c r="B24" s="24" t="s">
        <v>37</v>
      </c>
      <c r="C24" s="15" t="s">
        <v>9</v>
      </c>
      <c r="D24" s="15" t="s">
        <v>165</v>
      </c>
      <c r="E24" s="15" t="s">
        <v>10</v>
      </c>
      <c r="F24" s="19">
        <v>1081</v>
      </c>
      <c r="G24" s="83">
        <v>94.5</v>
      </c>
      <c r="H24" s="82">
        <v>66.22</v>
      </c>
      <c r="I24" s="82">
        <v>54.73</v>
      </c>
      <c r="J24" s="74">
        <v>4643146</v>
      </c>
      <c r="K24" s="74">
        <v>3065245</v>
      </c>
      <c r="L24" s="18" t="s">
        <v>194</v>
      </c>
      <c r="M24" s="44">
        <v>1547642182</v>
      </c>
      <c r="N24" s="56"/>
    </row>
    <row r="25" spans="1:14" ht="80.099999999999994" customHeight="1">
      <c r="A25" s="50">
        <f t="shared" si="0"/>
        <v>20</v>
      </c>
      <c r="B25" s="14" t="s">
        <v>231</v>
      </c>
      <c r="C25" s="15" t="s">
        <v>9</v>
      </c>
      <c r="D25" s="35" t="s">
        <v>22</v>
      </c>
      <c r="E25" s="15" t="s">
        <v>29</v>
      </c>
      <c r="F25" s="11" t="s">
        <v>13</v>
      </c>
      <c r="G25" s="83">
        <v>94.25</v>
      </c>
      <c r="H25" s="85">
        <v>0</v>
      </c>
      <c r="I25" s="85">
        <v>0</v>
      </c>
      <c r="J25" s="74">
        <v>227834</v>
      </c>
      <c r="K25" s="74">
        <v>50555</v>
      </c>
      <c r="L25" s="31" t="s">
        <v>186</v>
      </c>
      <c r="M25" s="45">
        <v>343613420</v>
      </c>
      <c r="N25" s="56" t="s">
        <v>232</v>
      </c>
    </row>
    <row r="26" spans="1:14" ht="198" customHeight="1">
      <c r="A26" s="50">
        <f t="shared" si="0"/>
        <v>21</v>
      </c>
      <c r="B26" s="14" t="s">
        <v>92</v>
      </c>
      <c r="C26" s="11" t="s">
        <v>9</v>
      </c>
      <c r="D26" s="15" t="s">
        <v>17</v>
      </c>
      <c r="E26" s="11" t="s">
        <v>10</v>
      </c>
      <c r="F26" s="11">
        <v>378</v>
      </c>
      <c r="G26" s="82">
        <v>93</v>
      </c>
      <c r="H26" s="82">
        <v>100</v>
      </c>
      <c r="I26" s="82">
        <v>99.8</v>
      </c>
      <c r="J26" s="74">
        <v>2089050</v>
      </c>
      <c r="K26" s="74">
        <v>0</v>
      </c>
      <c r="L26" s="31" t="s">
        <v>185</v>
      </c>
      <c r="M26" s="47">
        <v>3.62</v>
      </c>
      <c r="N26" s="56" t="s">
        <v>247</v>
      </c>
    </row>
    <row r="27" spans="1:14" ht="80.099999999999994" customHeight="1">
      <c r="A27" s="50">
        <f t="shared" si="0"/>
        <v>22</v>
      </c>
      <c r="B27" s="73" t="s">
        <v>179</v>
      </c>
      <c r="C27" s="31" t="s">
        <v>9</v>
      </c>
      <c r="D27" s="15" t="s">
        <v>165</v>
      </c>
      <c r="E27" s="11" t="s">
        <v>10</v>
      </c>
      <c r="F27" s="11">
        <v>371</v>
      </c>
      <c r="G27" s="82">
        <v>92.5</v>
      </c>
      <c r="H27" s="82">
        <v>0</v>
      </c>
      <c r="I27" s="82">
        <v>0.04</v>
      </c>
      <c r="J27" s="74">
        <v>4238477</v>
      </c>
      <c r="K27" s="74">
        <v>4234261</v>
      </c>
      <c r="L27" s="31" t="s">
        <v>185</v>
      </c>
      <c r="M27" s="45">
        <v>124590000</v>
      </c>
      <c r="N27" s="56"/>
    </row>
    <row r="28" spans="1:14" ht="80.099999999999994" customHeight="1">
      <c r="A28" s="50">
        <f t="shared" si="0"/>
        <v>23</v>
      </c>
      <c r="B28" s="33" t="s">
        <v>169</v>
      </c>
      <c r="C28" s="15" t="s">
        <v>9</v>
      </c>
      <c r="D28" s="15" t="s">
        <v>165</v>
      </c>
      <c r="E28" s="15" t="s">
        <v>10</v>
      </c>
      <c r="F28" s="19">
        <v>718</v>
      </c>
      <c r="G28" s="83">
        <v>92.5</v>
      </c>
      <c r="H28" s="82">
        <v>0</v>
      </c>
      <c r="I28" s="82">
        <v>0</v>
      </c>
      <c r="J28" s="74">
        <v>522449</v>
      </c>
      <c r="K28" s="74">
        <v>510549</v>
      </c>
      <c r="L28" s="34">
        <v>2020</v>
      </c>
      <c r="M28" s="46">
        <v>478345930</v>
      </c>
      <c r="N28" s="56"/>
    </row>
    <row r="29" spans="1:14" ht="80.099999999999994" customHeight="1">
      <c r="A29" s="50">
        <f t="shared" si="0"/>
        <v>24</v>
      </c>
      <c r="B29" s="24" t="s">
        <v>208</v>
      </c>
      <c r="C29" s="15" t="s">
        <v>9</v>
      </c>
      <c r="D29" s="15" t="s">
        <v>165</v>
      </c>
      <c r="E29" s="15" t="s">
        <v>10</v>
      </c>
      <c r="F29" s="18">
        <v>1085</v>
      </c>
      <c r="G29" s="83">
        <v>92.5</v>
      </c>
      <c r="H29" s="82">
        <v>94.7</v>
      </c>
      <c r="I29" s="82">
        <v>83.84</v>
      </c>
      <c r="J29" s="74">
        <v>348744</v>
      </c>
      <c r="K29" s="74">
        <v>162048</v>
      </c>
      <c r="L29" s="15" t="s">
        <v>155</v>
      </c>
      <c r="M29" s="44">
        <v>46280000</v>
      </c>
      <c r="N29" s="56"/>
    </row>
    <row r="30" spans="1:14" ht="80.099999999999994" customHeight="1">
      <c r="A30" s="50">
        <f t="shared" si="0"/>
        <v>25</v>
      </c>
      <c r="B30" s="24" t="s">
        <v>207</v>
      </c>
      <c r="C30" s="15" t="s">
        <v>9</v>
      </c>
      <c r="D30" s="15" t="s">
        <v>165</v>
      </c>
      <c r="E30" s="15" t="s">
        <v>10</v>
      </c>
      <c r="F30" s="18">
        <v>1083</v>
      </c>
      <c r="G30" s="83">
        <v>92.5</v>
      </c>
      <c r="H30" s="82">
        <v>100</v>
      </c>
      <c r="I30" s="82">
        <v>94.7</v>
      </c>
      <c r="J30" s="74">
        <v>321838</v>
      </c>
      <c r="K30" s="74">
        <v>180294</v>
      </c>
      <c r="L30" s="15" t="s">
        <v>19</v>
      </c>
      <c r="M30" s="44">
        <v>52940000</v>
      </c>
      <c r="N30" s="56"/>
    </row>
    <row r="31" spans="1:14" ht="98.25" customHeight="1">
      <c r="A31" s="50">
        <f t="shared" si="0"/>
        <v>26</v>
      </c>
      <c r="B31" s="24" t="s">
        <v>244</v>
      </c>
      <c r="C31" s="11" t="s">
        <v>9</v>
      </c>
      <c r="D31" s="15" t="s">
        <v>17</v>
      </c>
      <c r="E31" s="11" t="s">
        <v>10</v>
      </c>
      <c r="F31" s="19">
        <v>1191</v>
      </c>
      <c r="G31" s="83">
        <v>92</v>
      </c>
      <c r="H31" s="85">
        <v>4.47</v>
      </c>
      <c r="I31" s="85">
        <v>11.9</v>
      </c>
      <c r="J31" s="74">
        <v>10907080</v>
      </c>
      <c r="K31" s="74">
        <v>9331008</v>
      </c>
      <c r="L31" s="18">
        <v>2023</v>
      </c>
      <c r="M31" s="45">
        <v>2034988000</v>
      </c>
      <c r="N31" s="56"/>
    </row>
    <row r="32" spans="1:14" ht="80.099999999999994" customHeight="1">
      <c r="A32" s="50">
        <f t="shared" si="0"/>
        <v>27</v>
      </c>
      <c r="B32" s="24" t="s">
        <v>51</v>
      </c>
      <c r="C32" s="15" t="s">
        <v>9</v>
      </c>
      <c r="D32" s="15" t="s">
        <v>165</v>
      </c>
      <c r="E32" s="15" t="s">
        <v>10</v>
      </c>
      <c r="F32" s="11">
        <v>393</v>
      </c>
      <c r="G32" s="83">
        <v>91.5</v>
      </c>
      <c r="H32" s="87">
        <v>100</v>
      </c>
      <c r="I32" s="82">
        <v>57.04</v>
      </c>
      <c r="J32" s="74">
        <v>398982.12</v>
      </c>
      <c r="K32" s="74">
        <v>146715.12</v>
      </c>
      <c r="L32" s="15" t="s">
        <v>52</v>
      </c>
      <c r="M32" s="47">
        <v>33.5</v>
      </c>
      <c r="N32" s="56"/>
    </row>
    <row r="33" spans="1:14" ht="80.099999999999994" customHeight="1">
      <c r="A33" s="50">
        <f t="shared" si="0"/>
        <v>28</v>
      </c>
      <c r="B33" s="32" t="s">
        <v>21</v>
      </c>
      <c r="C33" s="11" t="s">
        <v>9</v>
      </c>
      <c r="D33" s="35" t="s">
        <v>22</v>
      </c>
      <c r="E33" s="18" t="s">
        <v>10</v>
      </c>
      <c r="F33" s="18">
        <v>1055</v>
      </c>
      <c r="G33" s="82">
        <v>91</v>
      </c>
      <c r="H33" s="82">
        <v>100</v>
      </c>
      <c r="I33" s="82">
        <v>88.96</v>
      </c>
      <c r="J33" s="74">
        <v>784588</v>
      </c>
      <c r="K33" s="74">
        <v>88223</v>
      </c>
      <c r="L33" s="23">
        <v>2016</v>
      </c>
      <c r="M33" s="45">
        <v>608800000</v>
      </c>
      <c r="N33" s="56"/>
    </row>
    <row r="34" spans="1:14" ht="80.099999999999994" customHeight="1">
      <c r="A34" s="50">
        <f t="shared" si="0"/>
        <v>29</v>
      </c>
      <c r="B34" s="14" t="s">
        <v>49</v>
      </c>
      <c r="C34" s="15" t="s">
        <v>9</v>
      </c>
      <c r="D34" s="15" t="s">
        <v>165</v>
      </c>
      <c r="E34" s="15" t="s">
        <v>10</v>
      </c>
      <c r="F34" s="11">
        <v>1042</v>
      </c>
      <c r="G34" s="83">
        <v>90.5</v>
      </c>
      <c r="H34" s="86">
        <v>40</v>
      </c>
      <c r="I34" s="82">
        <v>37.11</v>
      </c>
      <c r="J34" s="74">
        <v>453532</v>
      </c>
      <c r="K34" s="74">
        <v>308435</v>
      </c>
      <c r="L34" s="15" t="s">
        <v>156</v>
      </c>
      <c r="M34" s="44">
        <v>167688000</v>
      </c>
      <c r="N34" s="56"/>
    </row>
    <row r="35" spans="1:14" ht="80.099999999999994" customHeight="1">
      <c r="A35" s="50">
        <f t="shared" si="0"/>
        <v>30</v>
      </c>
      <c r="B35" s="24" t="s">
        <v>42</v>
      </c>
      <c r="C35" s="15" t="s">
        <v>9</v>
      </c>
      <c r="D35" s="15" t="s">
        <v>165</v>
      </c>
      <c r="E35" s="15" t="s">
        <v>10</v>
      </c>
      <c r="F35" s="11">
        <v>985</v>
      </c>
      <c r="G35" s="83">
        <v>90.5</v>
      </c>
      <c r="H35" s="88">
        <v>63.25</v>
      </c>
      <c r="I35" s="82">
        <v>45.19</v>
      </c>
      <c r="J35" s="74">
        <v>211002</v>
      </c>
      <c r="K35" s="74">
        <v>86173</v>
      </c>
      <c r="L35" s="15" t="s">
        <v>156</v>
      </c>
      <c r="M35" s="44">
        <v>101307000</v>
      </c>
      <c r="N35" s="56"/>
    </row>
    <row r="36" spans="1:14" ht="80.099999999999994" customHeight="1">
      <c r="A36" s="50">
        <f t="shared" si="0"/>
        <v>31</v>
      </c>
      <c r="B36" s="24" t="s">
        <v>84</v>
      </c>
      <c r="C36" s="15" t="s">
        <v>9</v>
      </c>
      <c r="D36" s="15" t="s">
        <v>165</v>
      </c>
      <c r="E36" s="15" t="s">
        <v>10</v>
      </c>
      <c r="F36" s="11">
        <v>364</v>
      </c>
      <c r="G36" s="83">
        <v>89</v>
      </c>
      <c r="H36" s="85">
        <v>88</v>
      </c>
      <c r="I36" s="85">
        <v>86.18</v>
      </c>
      <c r="J36" s="74">
        <v>399935</v>
      </c>
      <c r="K36" s="74">
        <v>112056</v>
      </c>
      <c r="L36" s="15" t="s">
        <v>185</v>
      </c>
      <c r="M36" s="44">
        <v>539237000</v>
      </c>
      <c r="N36" s="56" t="s">
        <v>220</v>
      </c>
    </row>
    <row r="37" spans="1:14" ht="80.099999999999994" customHeight="1">
      <c r="A37" s="50">
        <f t="shared" si="0"/>
        <v>32</v>
      </c>
      <c r="B37" s="14" t="s">
        <v>157</v>
      </c>
      <c r="C37" s="11" t="s">
        <v>15</v>
      </c>
      <c r="D37" s="15" t="s">
        <v>158</v>
      </c>
      <c r="E37" s="11" t="s">
        <v>10</v>
      </c>
      <c r="F37" s="11">
        <v>1139</v>
      </c>
      <c r="G37" s="82">
        <v>88.5</v>
      </c>
      <c r="H37" s="85">
        <v>0</v>
      </c>
      <c r="I37" s="82">
        <v>1.4E-2</v>
      </c>
      <c r="J37" s="74">
        <v>511628</v>
      </c>
      <c r="K37" s="74">
        <v>496555</v>
      </c>
      <c r="L37" s="11">
        <v>2021</v>
      </c>
      <c r="M37" s="45">
        <f>3081486730/4.45</f>
        <v>692468928.08988762</v>
      </c>
      <c r="N37" s="56"/>
    </row>
    <row r="38" spans="1:14" ht="80.099999999999994" customHeight="1">
      <c r="A38" s="50">
        <f t="shared" si="0"/>
        <v>33</v>
      </c>
      <c r="B38" s="14" t="s">
        <v>25</v>
      </c>
      <c r="C38" s="15" t="s">
        <v>9</v>
      </c>
      <c r="D38" s="15" t="s">
        <v>165</v>
      </c>
      <c r="E38" s="15" t="s">
        <v>10</v>
      </c>
      <c r="F38" s="11">
        <v>998</v>
      </c>
      <c r="G38" s="83">
        <v>88.5</v>
      </c>
      <c r="H38" s="86">
        <v>26.46</v>
      </c>
      <c r="I38" s="85">
        <v>27.77</v>
      </c>
      <c r="J38" s="74">
        <v>393072</v>
      </c>
      <c r="K38" s="74">
        <v>293600</v>
      </c>
      <c r="L38" s="15" t="s">
        <v>197</v>
      </c>
      <c r="M38" s="44">
        <v>150349000</v>
      </c>
      <c r="N38" s="56" t="s">
        <v>220</v>
      </c>
    </row>
    <row r="39" spans="1:14" ht="80.099999999999994" customHeight="1">
      <c r="A39" s="50">
        <f t="shared" si="0"/>
        <v>34</v>
      </c>
      <c r="B39" s="14" t="s">
        <v>27</v>
      </c>
      <c r="C39" s="11" t="s">
        <v>15</v>
      </c>
      <c r="D39" s="15" t="s">
        <v>28</v>
      </c>
      <c r="E39" s="11" t="s">
        <v>10</v>
      </c>
      <c r="F39" s="11">
        <v>1113</v>
      </c>
      <c r="G39" s="82">
        <v>88.5</v>
      </c>
      <c r="H39" s="82">
        <v>0</v>
      </c>
      <c r="I39" s="82">
        <v>0.06</v>
      </c>
      <c r="J39" s="74">
        <v>150224</v>
      </c>
      <c r="K39" s="74">
        <v>130130</v>
      </c>
      <c r="L39" s="31" t="s">
        <v>154</v>
      </c>
      <c r="M39" s="45">
        <f>258994180/4.45</f>
        <v>58200939.325842693</v>
      </c>
      <c r="N39" s="56"/>
    </row>
    <row r="40" spans="1:14" ht="80.099999999999994" customHeight="1">
      <c r="A40" s="50">
        <f t="shared" si="0"/>
        <v>35</v>
      </c>
      <c r="B40" s="22" t="s">
        <v>57</v>
      </c>
      <c r="C40" s="10" t="s">
        <v>160</v>
      </c>
      <c r="D40" s="15" t="s">
        <v>58</v>
      </c>
      <c r="E40" s="10" t="s">
        <v>10</v>
      </c>
      <c r="F40" s="10">
        <v>283</v>
      </c>
      <c r="G40" s="85">
        <v>88</v>
      </c>
      <c r="H40" s="82">
        <v>100</v>
      </c>
      <c r="I40" s="82">
        <v>99</v>
      </c>
      <c r="J40" s="74">
        <v>233538</v>
      </c>
      <c r="K40" s="74">
        <v>102134</v>
      </c>
      <c r="L40" s="11">
        <v>2022</v>
      </c>
      <c r="M40" s="45">
        <v>30300420</v>
      </c>
      <c r="N40" s="56"/>
    </row>
    <row r="41" spans="1:14" ht="80.099999999999994" customHeight="1">
      <c r="A41" s="50">
        <f t="shared" si="0"/>
        <v>36</v>
      </c>
      <c r="B41" s="14" t="s">
        <v>180</v>
      </c>
      <c r="C41" s="31" t="s">
        <v>9</v>
      </c>
      <c r="D41" s="15" t="s">
        <v>165</v>
      </c>
      <c r="E41" s="11" t="s">
        <v>10</v>
      </c>
      <c r="F41" s="11">
        <v>1218</v>
      </c>
      <c r="G41" s="82">
        <v>87.5</v>
      </c>
      <c r="H41" s="82">
        <v>0</v>
      </c>
      <c r="I41" s="82">
        <v>0</v>
      </c>
      <c r="J41" s="74">
        <v>12122219</v>
      </c>
      <c r="K41" s="74">
        <v>12089665</v>
      </c>
      <c r="L41" s="31" t="s">
        <v>186</v>
      </c>
      <c r="M41" s="45">
        <v>108200000</v>
      </c>
      <c r="N41" s="56"/>
    </row>
    <row r="42" spans="1:14" ht="80.099999999999994" customHeight="1">
      <c r="A42" s="50">
        <f t="shared" si="0"/>
        <v>37</v>
      </c>
      <c r="B42" s="24" t="s">
        <v>73</v>
      </c>
      <c r="C42" s="15" t="s">
        <v>9</v>
      </c>
      <c r="D42" s="15" t="s">
        <v>165</v>
      </c>
      <c r="E42" s="15" t="s">
        <v>10</v>
      </c>
      <c r="F42" s="11">
        <v>981</v>
      </c>
      <c r="G42" s="83">
        <v>87.5</v>
      </c>
      <c r="H42" s="87">
        <v>100</v>
      </c>
      <c r="I42" s="82">
        <v>89.18</v>
      </c>
      <c r="J42" s="74">
        <v>507672</v>
      </c>
      <c r="K42" s="74">
        <v>252519</v>
      </c>
      <c r="L42" s="15" t="s">
        <v>52</v>
      </c>
      <c r="M42" s="44">
        <v>88140000</v>
      </c>
      <c r="N42" s="56"/>
    </row>
    <row r="43" spans="1:14" ht="80.099999999999994" customHeight="1">
      <c r="A43" s="50">
        <f t="shared" si="0"/>
        <v>38</v>
      </c>
      <c r="B43" s="24" t="s">
        <v>74</v>
      </c>
      <c r="C43" s="15" t="s">
        <v>9</v>
      </c>
      <c r="D43" s="15" t="s">
        <v>165</v>
      </c>
      <c r="E43" s="15" t="s">
        <v>10</v>
      </c>
      <c r="F43" s="11">
        <v>982</v>
      </c>
      <c r="G43" s="83">
        <v>87.5</v>
      </c>
      <c r="H43" s="87">
        <v>100</v>
      </c>
      <c r="I43" s="82">
        <v>92.51</v>
      </c>
      <c r="J43" s="74">
        <v>416658</v>
      </c>
      <c r="K43" s="74">
        <v>178701</v>
      </c>
      <c r="L43" s="15" t="s">
        <v>43</v>
      </c>
      <c r="M43" s="44">
        <v>68340000</v>
      </c>
      <c r="N43" s="56"/>
    </row>
    <row r="44" spans="1:14" ht="80.099999999999994" customHeight="1">
      <c r="A44" s="50">
        <f t="shared" si="0"/>
        <v>39</v>
      </c>
      <c r="B44" s="32" t="s">
        <v>211</v>
      </c>
      <c r="C44" s="11" t="s">
        <v>9</v>
      </c>
      <c r="D44" s="15" t="s">
        <v>165</v>
      </c>
      <c r="E44" s="18" t="s">
        <v>10</v>
      </c>
      <c r="F44" s="18">
        <v>977</v>
      </c>
      <c r="G44" s="82">
        <v>87.5</v>
      </c>
      <c r="H44" s="82">
        <v>99</v>
      </c>
      <c r="I44" s="82">
        <v>69.91</v>
      </c>
      <c r="J44" s="74">
        <v>151647</v>
      </c>
      <c r="K44" s="74">
        <v>85912</v>
      </c>
      <c r="L44" s="23">
        <v>2020</v>
      </c>
      <c r="M44" s="45">
        <v>38320000</v>
      </c>
      <c r="N44" s="56"/>
    </row>
    <row r="45" spans="1:14" ht="80.099999999999994" customHeight="1">
      <c r="A45" s="50">
        <f t="shared" si="0"/>
        <v>40</v>
      </c>
      <c r="B45" s="32" t="s">
        <v>212</v>
      </c>
      <c r="C45" s="11" t="s">
        <v>9</v>
      </c>
      <c r="D45" s="15" t="s">
        <v>165</v>
      </c>
      <c r="E45" s="18" t="s">
        <v>10</v>
      </c>
      <c r="F45" s="18">
        <v>873</v>
      </c>
      <c r="G45" s="82">
        <v>87.5</v>
      </c>
      <c r="H45" s="82">
        <v>100</v>
      </c>
      <c r="I45" s="82">
        <v>96.94</v>
      </c>
      <c r="J45" s="74">
        <v>102108</v>
      </c>
      <c r="K45" s="74">
        <v>50201</v>
      </c>
      <c r="L45" s="23">
        <v>2019</v>
      </c>
      <c r="M45" s="45">
        <v>55938510</v>
      </c>
      <c r="N45" s="56"/>
    </row>
    <row r="46" spans="1:14" ht="80.099999999999994" customHeight="1">
      <c r="A46" s="50">
        <f t="shared" si="0"/>
        <v>41</v>
      </c>
      <c r="B46" s="24" t="s">
        <v>96</v>
      </c>
      <c r="C46" s="15" t="s">
        <v>9</v>
      </c>
      <c r="D46" s="15" t="s">
        <v>165</v>
      </c>
      <c r="E46" s="15" t="s">
        <v>10</v>
      </c>
      <c r="F46" s="19">
        <v>401</v>
      </c>
      <c r="G46" s="83">
        <v>86.5</v>
      </c>
      <c r="H46" s="82">
        <v>100</v>
      </c>
      <c r="I46" s="82">
        <v>76.19</v>
      </c>
      <c r="J46" s="74">
        <v>1552862.19</v>
      </c>
      <c r="K46" s="74">
        <v>356031.19</v>
      </c>
      <c r="L46" s="18">
        <v>2013</v>
      </c>
      <c r="M46" s="44">
        <v>96000000</v>
      </c>
      <c r="N46" s="56"/>
    </row>
    <row r="47" spans="1:14" ht="80.099999999999994" customHeight="1">
      <c r="A47" s="50">
        <f t="shared" si="0"/>
        <v>42</v>
      </c>
      <c r="B47" s="24" t="s">
        <v>80</v>
      </c>
      <c r="C47" s="15" t="s">
        <v>9</v>
      </c>
      <c r="D47" s="15" t="s">
        <v>165</v>
      </c>
      <c r="E47" s="15" t="s">
        <v>10</v>
      </c>
      <c r="F47" s="19">
        <v>399</v>
      </c>
      <c r="G47" s="83">
        <v>86.5</v>
      </c>
      <c r="H47" s="82">
        <v>100</v>
      </c>
      <c r="I47" s="82">
        <v>82.58</v>
      </c>
      <c r="J47" s="74">
        <v>819040.68</v>
      </c>
      <c r="K47" s="74">
        <v>125332.68</v>
      </c>
      <c r="L47" s="15" t="s">
        <v>81</v>
      </c>
      <c r="M47" s="44">
        <v>136300000</v>
      </c>
      <c r="N47" s="56"/>
    </row>
    <row r="48" spans="1:14" ht="240.75" customHeight="1">
      <c r="A48" s="50">
        <f t="shared" si="0"/>
        <v>43</v>
      </c>
      <c r="B48" s="24" t="s">
        <v>77</v>
      </c>
      <c r="C48" s="15" t="s">
        <v>9</v>
      </c>
      <c r="D48" s="15" t="s">
        <v>165</v>
      </c>
      <c r="E48" s="15" t="s">
        <v>10</v>
      </c>
      <c r="F48" s="19">
        <v>415</v>
      </c>
      <c r="G48" s="83">
        <v>84.5</v>
      </c>
      <c r="H48" s="82">
        <v>42.18</v>
      </c>
      <c r="I48" s="82">
        <v>58.68</v>
      </c>
      <c r="J48" s="74">
        <v>12757928.699999999</v>
      </c>
      <c r="K48" s="74">
        <v>4765635.7</v>
      </c>
      <c r="L48" s="18" t="s">
        <v>256</v>
      </c>
      <c r="M48" s="47">
        <v>15.7</v>
      </c>
      <c r="N48" s="56"/>
    </row>
    <row r="49" spans="1:14" ht="80.099999999999994" customHeight="1">
      <c r="A49" s="50">
        <f t="shared" si="0"/>
        <v>44</v>
      </c>
      <c r="B49" s="39" t="s">
        <v>115</v>
      </c>
      <c r="C49" s="15" t="s">
        <v>9</v>
      </c>
      <c r="D49" s="15" t="s">
        <v>165</v>
      </c>
      <c r="E49" s="15" t="s">
        <v>10</v>
      </c>
      <c r="F49" s="11">
        <v>416</v>
      </c>
      <c r="G49" s="83">
        <v>84.5</v>
      </c>
      <c r="H49" s="87">
        <v>100</v>
      </c>
      <c r="I49" s="85">
        <v>91.38</v>
      </c>
      <c r="J49" s="74">
        <v>1497133</v>
      </c>
      <c r="K49" s="74">
        <v>129064</v>
      </c>
      <c r="L49" s="15" t="s">
        <v>18</v>
      </c>
      <c r="M49" s="44">
        <f>356262185/4.45</f>
        <v>80058917.97752808</v>
      </c>
      <c r="N49" s="56"/>
    </row>
    <row r="50" spans="1:14" ht="80.099999999999994" customHeight="1">
      <c r="A50" s="50">
        <f t="shared" si="0"/>
        <v>45</v>
      </c>
      <c r="B50" s="24" t="s">
        <v>116</v>
      </c>
      <c r="C50" s="15" t="s">
        <v>9</v>
      </c>
      <c r="D50" s="15" t="s">
        <v>165</v>
      </c>
      <c r="E50" s="15" t="s">
        <v>10</v>
      </c>
      <c r="F50" s="11">
        <v>418</v>
      </c>
      <c r="G50" s="83">
        <v>84.5</v>
      </c>
      <c r="H50" s="87">
        <v>98</v>
      </c>
      <c r="I50" s="82">
        <v>97</v>
      </c>
      <c r="J50" s="74">
        <v>637104</v>
      </c>
      <c r="K50" s="74">
        <v>260233.33</v>
      </c>
      <c r="L50" s="15" t="s">
        <v>156</v>
      </c>
      <c r="M50" s="44">
        <v>68340000</v>
      </c>
      <c r="N50" s="56"/>
    </row>
    <row r="51" spans="1:14" ht="80.099999999999994" customHeight="1">
      <c r="A51" s="50">
        <f t="shared" si="0"/>
        <v>46</v>
      </c>
      <c r="B51" s="39" t="s">
        <v>70</v>
      </c>
      <c r="C51" s="15" t="s">
        <v>9</v>
      </c>
      <c r="D51" s="15" t="s">
        <v>165</v>
      </c>
      <c r="E51" s="15" t="s">
        <v>10</v>
      </c>
      <c r="F51" s="11">
        <v>816</v>
      </c>
      <c r="G51" s="83">
        <v>84.5</v>
      </c>
      <c r="H51" s="85">
        <v>32</v>
      </c>
      <c r="I51" s="82">
        <v>21.85</v>
      </c>
      <c r="J51" s="74">
        <v>540988</v>
      </c>
      <c r="K51" s="74">
        <v>341900</v>
      </c>
      <c r="L51" s="15" t="s">
        <v>156</v>
      </c>
      <c r="M51" s="44">
        <v>113984129</v>
      </c>
      <c r="N51" s="56"/>
    </row>
    <row r="52" spans="1:14" ht="121.5" customHeight="1">
      <c r="A52" s="50">
        <f t="shared" si="0"/>
        <v>47</v>
      </c>
      <c r="B52" s="32" t="s">
        <v>33</v>
      </c>
      <c r="C52" s="11" t="s">
        <v>9</v>
      </c>
      <c r="D52" s="15" t="s">
        <v>34</v>
      </c>
      <c r="E52" s="18" t="s">
        <v>10</v>
      </c>
      <c r="F52" s="18">
        <v>370</v>
      </c>
      <c r="G52" s="82">
        <v>84.5</v>
      </c>
      <c r="H52" s="85">
        <v>100</v>
      </c>
      <c r="I52" s="82">
        <v>98.25</v>
      </c>
      <c r="J52" s="74">
        <v>219983</v>
      </c>
      <c r="K52" s="74">
        <v>1820</v>
      </c>
      <c r="L52" s="23">
        <v>2018</v>
      </c>
      <c r="M52" s="45">
        <v>160000000</v>
      </c>
      <c r="N52" s="56" t="s">
        <v>233</v>
      </c>
    </row>
    <row r="53" spans="1:14" ht="80.099999999999994" customHeight="1">
      <c r="A53" s="50">
        <f t="shared" si="0"/>
        <v>48</v>
      </c>
      <c r="B53" s="32" t="s">
        <v>11</v>
      </c>
      <c r="C53" s="11" t="s">
        <v>9</v>
      </c>
      <c r="D53" s="35" t="s">
        <v>12</v>
      </c>
      <c r="E53" s="20" t="s">
        <v>10</v>
      </c>
      <c r="F53" s="20">
        <v>343</v>
      </c>
      <c r="G53" s="82">
        <v>83.5</v>
      </c>
      <c r="H53" s="89">
        <v>82</v>
      </c>
      <c r="I53" s="89">
        <v>82</v>
      </c>
      <c r="J53" s="77">
        <v>1184661</v>
      </c>
      <c r="K53" s="77">
        <v>1101850</v>
      </c>
      <c r="L53" s="37">
        <v>2030</v>
      </c>
      <c r="M53" s="45" t="s">
        <v>13</v>
      </c>
      <c r="N53" s="56" t="s">
        <v>230</v>
      </c>
    </row>
    <row r="54" spans="1:14" ht="366" customHeight="1">
      <c r="A54" s="50">
        <f t="shared" si="0"/>
        <v>49</v>
      </c>
      <c r="B54" s="32" t="s">
        <v>59</v>
      </c>
      <c r="C54" s="11" t="s">
        <v>9</v>
      </c>
      <c r="D54" s="15" t="s">
        <v>17</v>
      </c>
      <c r="E54" s="18" t="s">
        <v>10</v>
      </c>
      <c r="F54" s="18">
        <v>376</v>
      </c>
      <c r="G54" s="82">
        <v>83</v>
      </c>
      <c r="H54" s="82">
        <v>99</v>
      </c>
      <c r="I54" s="82">
        <v>98.2</v>
      </c>
      <c r="J54" s="74">
        <v>1803126</v>
      </c>
      <c r="K54" s="74">
        <v>28059</v>
      </c>
      <c r="L54" s="23">
        <v>2019</v>
      </c>
      <c r="M54" s="47">
        <v>3.62</v>
      </c>
      <c r="N54" s="56" t="s">
        <v>249</v>
      </c>
    </row>
    <row r="55" spans="1:14" ht="247.5" customHeight="1">
      <c r="A55" s="50">
        <f t="shared" si="0"/>
        <v>50</v>
      </c>
      <c r="B55" s="32" t="s">
        <v>26</v>
      </c>
      <c r="C55" s="11" t="s">
        <v>9</v>
      </c>
      <c r="D55" s="15" t="s">
        <v>17</v>
      </c>
      <c r="E55" s="18" t="s">
        <v>10</v>
      </c>
      <c r="F55" s="18">
        <v>375</v>
      </c>
      <c r="G55" s="82">
        <v>83</v>
      </c>
      <c r="H55" s="82">
        <v>95.15</v>
      </c>
      <c r="I55" s="82">
        <v>89.8</v>
      </c>
      <c r="J55" s="74">
        <v>1754881</v>
      </c>
      <c r="K55" s="74">
        <v>291483</v>
      </c>
      <c r="L55" s="23">
        <v>2019</v>
      </c>
      <c r="M55" s="47">
        <v>3.62</v>
      </c>
      <c r="N55" s="56" t="s">
        <v>248</v>
      </c>
    </row>
    <row r="56" spans="1:14" ht="80.099999999999994" customHeight="1">
      <c r="A56" s="50">
        <f t="shared" si="0"/>
        <v>51</v>
      </c>
      <c r="B56" s="24" t="s">
        <v>53</v>
      </c>
      <c r="C56" s="15" t="s">
        <v>9</v>
      </c>
      <c r="D56" s="15" t="s">
        <v>165</v>
      </c>
      <c r="E56" s="15" t="s">
        <v>10</v>
      </c>
      <c r="F56" s="19">
        <v>372</v>
      </c>
      <c r="G56" s="83">
        <v>82.5</v>
      </c>
      <c r="H56" s="82">
        <v>0</v>
      </c>
      <c r="I56" s="82">
        <v>0.09</v>
      </c>
      <c r="J56" s="74">
        <v>3955030</v>
      </c>
      <c r="K56" s="74">
        <v>3948186</v>
      </c>
      <c r="L56" s="15" t="s">
        <v>185</v>
      </c>
      <c r="M56" s="44">
        <f>101.08*1000000</f>
        <v>101080000</v>
      </c>
      <c r="N56" s="56"/>
    </row>
    <row r="57" spans="1:14" ht="80.099999999999994" customHeight="1">
      <c r="A57" s="50">
        <f t="shared" si="0"/>
        <v>52</v>
      </c>
      <c r="B57" s="22" t="s">
        <v>63</v>
      </c>
      <c r="C57" s="10" t="s">
        <v>160</v>
      </c>
      <c r="D57" s="15" t="s">
        <v>58</v>
      </c>
      <c r="E57" s="10" t="s">
        <v>10</v>
      </c>
      <c r="F57" s="10">
        <v>298</v>
      </c>
      <c r="G57" s="85">
        <v>82.5</v>
      </c>
      <c r="H57" s="85">
        <v>49.7</v>
      </c>
      <c r="I57" s="85">
        <v>53</v>
      </c>
      <c r="J57" s="74">
        <v>765166</v>
      </c>
      <c r="K57" s="74">
        <v>358175</v>
      </c>
      <c r="L57" s="10">
        <v>2022</v>
      </c>
      <c r="M57" s="45">
        <v>429604</v>
      </c>
      <c r="N57" s="56"/>
    </row>
    <row r="58" spans="1:14" ht="80.099999999999994" customHeight="1">
      <c r="A58" s="50">
        <f t="shared" si="0"/>
        <v>53</v>
      </c>
      <c r="B58" s="24" t="s">
        <v>32</v>
      </c>
      <c r="C58" s="15" t="s">
        <v>9</v>
      </c>
      <c r="D58" s="15" t="s">
        <v>165</v>
      </c>
      <c r="E58" s="15" t="s">
        <v>10</v>
      </c>
      <c r="F58" s="11">
        <v>1082</v>
      </c>
      <c r="G58" s="83">
        <v>82.5</v>
      </c>
      <c r="H58" s="82">
        <v>96.45</v>
      </c>
      <c r="I58" s="82">
        <v>80.95</v>
      </c>
      <c r="J58" s="74">
        <v>461513</v>
      </c>
      <c r="K58" s="74">
        <v>202666</v>
      </c>
      <c r="L58" s="15" t="s">
        <v>155</v>
      </c>
      <c r="M58" s="44">
        <v>162664000</v>
      </c>
      <c r="N58" s="56"/>
    </row>
    <row r="59" spans="1:14" ht="80.099999999999994" customHeight="1">
      <c r="A59" s="50">
        <f t="shared" si="0"/>
        <v>54</v>
      </c>
      <c r="B59" s="32" t="s">
        <v>36</v>
      </c>
      <c r="C59" s="11" t="s">
        <v>9</v>
      </c>
      <c r="D59" s="15" t="s">
        <v>34</v>
      </c>
      <c r="E59" s="18" t="s">
        <v>10</v>
      </c>
      <c r="F59" s="18">
        <v>347</v>
      </c>
      <c r="G59" s="82">
        <v>82.5</v>
      </c>
      <c r="H59" s="82">
        <v>100</v>
      </c>
      <c r="I59" s="82">
        <v>98.08</v>
      </c>
      <c r="J59" s="74">
        <v>177506</v>
      </c>
      <c r="K59" s="74">
        <v>2815</v>
      </c>
      <c r="L59" s="23">
        <v>2018</v>
      </c>
      <c r="M59" s="45">
        <v>32870000</v>
      </c>
      <c r="N59" s="56" t="s">
        <v>250</v>
      </c>
    </row>
    <row r="60" spans="1:14" ht="80.099999999999994" customHeight="1">
      <c r="A60" s="50">
        <f t="shared" si="0"/>
        <v>55</v>
      </c>
      <c r="B60" s="24" t="s">
        <v>8</v>
      </c>
      <c r="C60" s="15" t="s">
        <v>9</v>
      </c>
      <c r="D60" s="15" t="s">
        <v>165</v>
      </c>
      <c r="E60" s="15" t="s">
        <v>10</v>
      </c>
      <c r="F60" s="19">
        <v>989</v>
      </c>
      <c r="G60" s="83">
        <v>81.5</v>
      </c>
      <c r="H60" s="82">
        <v>98.92</v>
      </c>
      <c r="I60" s="82">
        <v>99.87</v>
      </c>
      <c r="J60" s="74">
        <v>3489319</v>
      </c>
      <c r="K60" s="74">
        <v>737152</v>
      </c>
      <c r="L60" s="20" t="s">
        <v>166</v>
      </c>
      <c r="M60" s="44">
        <v>2091930000</v>
      </c>
      <c r="N60" s="56" t="s">
        <v>213</v>
      </c>
    </row>
    <row r="61" spans="1:14" ht="80.099999999999994" customHeight="1">
      <c r="A61" s="50">
        <f t="shared" si="0"/>
        <v>56</v>
      </c>
      <c r="B61" s="24" t="s">
        <v>95</v>
      </c>
      <c r="C61" s="15" t="s">
        <v>9</v>
      </c>
      <c r="D61" s="15" t="s">
        <v>165</v>
      </c>
      <c r="E61" s="15" t="s">
        <v>10</v>
      </c>
      <c r="F61" s="19">
        <v>412</v>
      </c>
      <c r="G61" s="83">
        <v>81.5</v>
      </c>
      <c r="H61" s="82">
        <v>100</v>
      </c>
      <c r="I61" s="82">
        <v>92.74</v>
      </c>
      <c r="J61" s="74">
        <v>1763194</v>
      </c>
      <c r="K61" s="74">
        <v>69665</v>
      </c>
      <c r="L61" s="18" t="s">
        <v>209</v>
      </c>
      <c r="M61" s="44">
        <v>130260000</v>
      </c>
      <c r="N61" s="56"/>
    </row>
    <row r="62" spans="1:14" ht="80.099999999999994" customHeight="1">
      <c r="A62" s="50">
        <f t="shared" si="0"/>
        <v>57</v>
      </c>
      <c r="B62" s="24" t="s">
        <v>100</v>
      </c>
      <c r="C62" s="15" t="s">
        <v>9</v>
      </c>
      <c r="D62" s="15" t="s">
        <v>165</v>
      </c>
      <c r="E62" s="15" t="s">
        <v>10</v>
      </c>
      <c r="F62" s="11">
        <v>400</v>
      </c>
      <c r="G62" s="83">
        <v>81.5</v>
      </c>
      <c r="H62" s="82">
        <v>100</v>
      </c>
      <c r="I62" s="82">
        <v>67.38</v>
      </c>
      <c r="J62" s="74">
        <v>1405079</v>
      </c>
      <c r="K62" s="74">
        <v>272833</v>
      </c>
      <c r="L62" s="15" t="s">
        <v>152</v>
      </c>
      <c r="M62" s="44">
        <v>104000000</v>
      </c>
      <c r="N62" s="56"/>
    </row>
    <row r="63" spans="1:14" ht="80.099999999999994" customHeight="1">
      <c r="A63" s="50">
        <f t="shared" si="0"/>
        <v>58</v>
      </c>
      <c r="B63" s="32" t="s">
        <v>14</v>
      </c>
      <c r="C63" s="11" t="s">
        <v>9</v>
      </c>
      <c r="D63" s="35" t="s">
        <v>12</v>
      </c>
      <c r="E63" s="20" t="s">
        <v>10</v>
      </c>
      <c r="F63" s="20">
        <v>344</v>
      </c>
      <c r="G63" s="82">
        <v>81.5</v>
      </c>
      <c r="H63" s="89">
        <v>60</v>
      </c>
      <c r="I63" s="89">
        <v>60</v>
      </c>
      <c r="J63" s="77">
        <v>1083338</v>
      </c>
      <c r="K63" s="77">
        <v>1072766</v>
      </c>
      <c r="L63" s="37">
        <v>2030</v>
      </c>
      <c r="M63" s="45" t="s">
        <v>13</v>
      </c>
      <c r="N63" s="56" t="s">
        <v>230</v>
      </c>
    </row>
    <row r="64" spans="1:14" ht="80.099999999999994" customHeight="1">
      <c r="A64" s="50">
        <f t="shared" si="0"/>
        <v>59</v>
      </c>
      <c r="B64" s="24" t="s">
        <v>99</v>
      </c>
      <c r="C64" s="15" t="s">
        <v>9</v>
      </c>
      <c r="D64" s="15" t="s">
        <v>165</v>
      </c>
      <c r="E64" s="15" t="s">
        <v>10</v>
      </c>
      <c r="F64" s="11">
        <v>397</v>
      </c>
      <c r="G64" s="83">
        <v>81.5</v>
      </c>
      <c r="H64" s="82">
        <v>100</v>
      </c>
      <c r="I64" s="82">
        <v>65.39</v>
      </c>
      <c r="J64" s="74">
        <v>706469.76</v>
      </c>
      <c r="K64" s="74">
        <v>161550.76</v>
      </c>
      <c r="L64" s="15" t="s">
        <v>39</v>
      </c>
      <c r="M64" s="44">
        <v>169000000</v>
      </c>
      <c r="N64" s="56"/>
    </row>
    <row r="65" spans="1:14" ht="80.099999999999994" customHeight="1">
      <c r="A65" s="50">
        <f t="shared" si="0"/>
        <v>60</v>
      </c>
      <c r="B65" s="14" t="s">
        <v>86</v>
      </c>
      <c r="C65" s="15" t="s">
        <v>9</v>
      </c>
      <c r="D65" s="15" t="s">
        <v>165</v>
      </c>
      <c r="E65" s="15" t="s">
        <v>10</v>
      </c>
      <c r="F65" s="11">
        <v>386</v>
      </c>
      <c r="G65" s="82">
        <v>81.5</v>
      </c>
      <c r="H65" s="86">
        <v>100</v>
      </c>
      <c r="I65" s="82">
        <v>66.66</v>
      </c>
      <c r="J65" s="74">
        <v>188293.73</v>
      </c>
      <c r="K65" s="74">
        <v>39999.730000000003</v>
      </c>
      <c r="L65" s="40">
        <v>2012</v>
      </c>
      <c r="M65" s="44">
        <v>9920000</v>
      </c>
      <c r="N65" s="56"/>
    </row>
    <row r="66" spans="1:14" ht="130.5" customHeight="1">
      <c r="A66" s="50">
        <f t="shared" si="0"/>
        <v>61</v>
      </c>
      <c r="B66" s="24" t="s">
        <v>69</v>
      </c>
      <c r="C66" s="15" t="s">
        <v>9</v>
      </c>
      <c r="D66" s="15" t="s">
        <v>165</v>
      </c>
      <c r="E66" s="15" t="s">
        <v>10</v>
      </c>
      <c r="F66" s="11">
        <v>369</v>
      </c>
      <c r="G66" s="83">
        <v>81</v>
      </c>
      <c r="H66" s="85">
        <v>40.67</v>
      </c>
      <c r="I66" s="82">
        <v>29.02</v>
      </c>
      <c r="J66" s="74">
        <v>760792</v>
      </c>
      <c r="K66" s="74">
        <v>505503</v>
      </c>
      <c r="L66" s="15" t="s">
        <v>154</v>
      </c>
      <c r="M66" s="44">
        <v>269270737</v>
      </c>
      <c r="N66" s="56"/>
    </row>
    <row r="67" spans="1:14" ht="89.25" customHeight="1">
      <c r="A67" s="50">
        <f t="shared" si="0"/>
        <v>62</v>
      </c>
      <c r="B67" s="32" t="s">
        <v>68</v>
      </c>
      <c r="C67" s="11" t="s">
        <v>9</v>
      </c>
      <c r="D67" s="35" t="s">
        <v>22</v>
      </c>
      <c r="E67" s="18" t="s">
        <v>10</v>
      </c>
      <c r="F67" s="18">
        <v>975</v>
      </c>
      <c r="G67" s="82">
        <v>81</v>
      </c>
      <c r="H67" s="85">
        <v>100</v>
      </c>
      <c r="I67" s="82">
        <v>96.74</v>
      </c>
      <c r="J67" s="74">
        <v>221594</v>
      </c>
      <c r="K67" s="74">
        <v>5566</v>
      </c>
      <c r="L67" s="23">
        <v>2015</v>
      </c>
      <c r="M67" s="44">
        <v>163300000</v>
      </c>
      <c r="N67" s="56"/>
    </row>
    <row r="68" spans="1:14" ht="101.25" customHeight="1">
      <c r="A68" s="50">
        <f t="shared" si="0"/>
        <v>63</v>
      </c>
      <c r="B68" s="32" t="s">
        <v>45</v>
      </c>
      <c r="C68" s="11" t="s">
        <v>9</v>
      </c>
      <c r="D68" s="15" t="s">
        <v>46</v>
      </c>
      <c r="E68" s="18" t="s">
        <v>10</v>
      </c>
      <c r="F68" s="18">
        <v>387</v>
      </c>
      <c r="G68" s="82">
        <v>80.5</v>
      </c>
      <c r="H68" s="82">
        <v>70</v>
      </c>
      <c r="I68" s="82">
        <v>68.48</v>
      </c>
      <c r="J68" s="74">
        <v>2703321</v>
      </c>
      <c r="K68" s="74">
        <v>279729</v>
      </c>
      <c r="L68" s="18">
        <v>2023</v>
      </c>
      <c r="M68" s="45">
        <v>1588320000</v>
      </c>
      <c r="N68" s="56"/>
    </row>
    <row r="69" spans="1:14" ht="80.099999999999994" customHeight="1">
      <c r="A69" s="50">
        <f t="shared" si="0"/>
        <v>64</v>
      </c>
      <c r="B69" s="24" t="s">
        <v>38</v>
      </c>
      <c r="C69" s="15" t="s">
        <v>9</v>
      </c>
      <c r="D69" s="15" t="s">
        <v>165</v>
      </c>
      <c r="E69" s="15" t="s">
        <v>10</v>
      </c>
      <c r="F69" s="11">
        <v>1086</v>
      </c>
      <c r="G69" s="83">
        <v>80.5</v>
      </c>
      <c r="H69" s="82">
        <v>55.72</v>
      </c>
      <c r="I69" s="82">
        <v>55.42</v>
      </c>
      <c r="J69" s="74">
        <v>914752</v>
      </c>
      <c r="K69" s="74">
        <v>329967</v>
      </c>
      <c r="L69" s="15" t="s">
        <v>154</v>
      </c>
      <c r="M69" s="44">
        <v>539237000</v>
      </c>
      <c r="N69" s="56"/>
    </row>
    <row r="70" spans="1:14" ht="80.099999999999994" customHeight="1">
      <c r="A70" s="50">
        <f t="shared" si="0"/>
        <v>65</v>
      </c>
      <c r="B70" s="24" t="s">
        <v>55</v>
      </c>
      <c r="C70" s="15" t="s">
        <v>9</v>
      </c>
      <c r="D70" s="15" t="s">
        <v>165</v>
      </c>
      <c r="E70" s="15" t="s">
        <v>10</v>
      </c>
      <c r="F70" s="11">
        <v>983</v>
      </c>
      <c r="G70" s="83">
        <v>80.5</v>
      </c>
      <c r="H70" s="88">
        <v>71.290000000000006</v>
      </c>
      <c r="I70" s="82">
        <v>46.54</v>
      </c>
      <c r="J70" s="74">
        <v>873848</v>
      </c>
      <c r="K70" s="74">
        <v>428941</v>
      </c>
      <c r="L70" s="15" t="s">
        <v>154</v>
      </c>
      <c r="M70" s="44">
        <v>156750000</v>
      </c>
      <c r="N70" s="56"/>
    </row>
    <row r="71" spans="1:14" ht="80.099999999999994" customHeight="1">
      <c r="A71" s="50">
        <f t="shared" si="0"/>
        <v>66</v>
      </c>
      <c r="B71" s="22" t="s">
        <v>90</v>
      </c>
      <c r="C71" s="10" t="s">
        <v>160</v>
      </c>
      <c r="D71" s="15" t="s">
        <v>58</v>
      </c>
      <c r="E71" s="10" t="s">
        <v>10</v>
      </c>
      <c r="F71" s="10">
        <v>277</v>
      </c>
      <c r="G71" s="85">
        <v>80.5</v>
      </c>
      <c r="H71" s="85">
        <v>70</v>
      </c>
      <c r="I71" s="85">
        <v>66</v>
      </c>
      <c r="J71" s="75">
        <v>460589</v>
      </c>
      <c r="K71" s="75">
        <v>146277</v>
      </c>
      <c r="L71" s="18">
        <v>2022</v>
      </c>
      <c r="M71" s="45" t="s">
        <v>13</v>
      </c>
      <c r="N71" s="56"/>
    </row>
    <row r="72" spans="1:14" ht="80.099999999999994" customHeight="1">
      <c r="A72" s="50">
        <f t="shared" ref="A72:A135" si="1">A71+1</f>
        <v>67</v>
      </c>
      <c r="B72" s="24" t="s">
        <v>120</v>
      </c>
      <c r="C72" s="15" t="s">
        <v>9</v>
      </c>
      <c r="D72" s="15" t="s">
        <v>165</v>
      </c>
      <c r="E72" s="15" t="s">
        <v>10</v>
      </c>
      <c r="F72" s="11">
        <v>418</v>
      </c>
      <c r="G72" s="83">
        <v>80.5</v>
      </c>
      <c r="H72" s="82">
        <v>94</v>
      </c>
      <c r="I72" s="82">
        <v>81</v>
      </c>
      <c r="J72" s="74">
        <v>285931</v>
      </c>
      <c r="K72" s="74">
        <v>80932.58</v>
      </c>
      <c r="L72" s="15" t="s">
        <v>155</v>
      </c>
      <c r="M72" s="44">
        <v>45736000</v>
      </c>
      <c r="N72" s="56"/>
    </row>
    <row r="73" spans="1:14" ht="80.099999999999994" customHeight="1">
      <c r="A73" s="50">
        <f t="shared" si="1"/>
        <v>68</v>
      </c>
      <c r="B73" s="24" t="s">
        <v>79</v>
      </c>
      <c r="C73" s="15" t="s">
        <v>9</v>
      </c>
      <c r="D73" s="15" t="s">
        <v>165</v>
      </c>
      <c r="E73" s="15" t="s">
        <v>10</v>
      </c>
      <c r="F73" s="11">
        <v>1001</v>
      </c>
      <c r="G73" s="83">
        <v>80.5</v>
      </c>
      <c r="H73" s="86">
        <v>49.54</v>
      </c>
      <c r="I73" s="82">
        <v>4.8499999999999996</v>
      </c>
      <c r="J73" s="74">
        <v>185718</v>
      </c>
      <c r="K73" s="74">
        <v>154032</v>
      </c>
      <c r="L73" s="15" t="s">
        <v>156</v>
      </c>
      <c r="M73" s="44">
        <v>851789240</v>
      </c>
      <c r="N73" s="56"/>
    </row>
    <row r="74" spans="1:14" ht="102.75" customHeight="1">
      <c r="A74" s="50">
        <f t="shared" si="1"/>
        <v>69</v>
      </c>
      <c r="B74" s="32" t="s">
        <v>76</v>
      </c>
      <c r="C74" s="11" t="s">
        <v>9</v>
      </c>
      <c r="D74" s="15" t="s">
        <v>46</v>
      </c>
      <c r="E74" s="18" t="s">
        <v>10</v>
      </c>
      <c r="F74" s="18">
        <v>828</v>
      </c>
      <c r="G74" s="82">
        <v>80</v>
      </c>
      <c r="H74" s="82">
        <v>0</v>
      </c>
      <c r="I74" s="82">
        <v>2.2200000000000002</v>
      </c>
      <c r="J74" s="74">
        <v>5899073</v>
      </c>
      <c r="K74" s="74">
        <v>5559612</v>
      </c>
      <c r="L74" s="18">
        <v>2023</v>
      </c>
      <c r="M74" s="45">
        <v>1463830000</v>
      </c>
      <c r="N74" s="56"/>
    </row>
    <row r="75" spans="1:14" ht="80.099999999999994" customHeight="1">
      <c r="A75" s="50">
        <f t="shared" si="1"/>
        <v>70</v>
      </c>
      <c r="B75" s="24" t="s">
        <v>188</v>
      </c>
      <c r="C75" s="10" t="s">
        <v>174</v>
      </c>
      <c r="D75" s="15" t="s">
        <v>191</v>
      </c>
      <c r="E75" s="10" t="s">
        <v>29</v>
      </c>
      <c r="F75" s="11">
        <v>1108</v>
      </c>
      <c r="G75" s="83">
        <v>80</v>
      </c>
      <c r="H75" s="82">
        <v>0</v>
      </c>
      <c r="I75" s="82">
        <v>0.05</v>
      </c>
      <c r="J75" s="74">
        <v>301772</v>
      </c>
      <c r="K75" s="74">
        <f>186186+85686</f>
        <v>271872</v>
      </c>
      <c r="L75" s="15" t="s">
        <v>154</v>
      </c>
      <c r="M75" s="45" t="s">
        <v>66</v>
      </c>
      <c r="N75" s="56"/>
    </row>
    <row r="76" spans="1:14" ht="139.5" customHeight="1">
      <c r="A76" s="50">
        <f t="shared" si="1"/>
        <v>71</v>
      </c>
      <c r="B76" s="24" t="s">
        <v>94</v>
      </c>
      <c r="C76" s="15" t="s">
        <v>9</v>
      </c>
      <c r="D76" s="15" t="s">
        <v>165</v>
      </c>
      <c r="E76" s="15" t="s">
        <v>10</v>
      </c>
      <c r="F76" s="19">
        <v>353</v>
      </c>
      <c r="G76" s="83">
        <v>79.5</v>
      </c>
      <c r="H76" s="82">
        <v>39.03</v>
      </c>
      <c r="I76" s="82">
        <v>37.049999999999997</v>
      </c>
      <c r="J76" s="74">
        <v>8262919</v>
      </c>
      <c r="K76" s="74">
        <v>5684252</v>
      </c>
      <c r="L76" s="36" t="s">
        <v>195</v>
      </c>
      <c r="M76" s="45">
        <v>15</v>
      </c>
      <c r="N76" s="56"/>
    </row>
    <row r="77" spans="1:14" ht="80.099999999999994" customHeight="1">
      <c r="A77" s="50">
        <f t="shared" si="1"/>
        <v>72</v>
      </c>
      <c r="B77" s="14" t="s">
        <v>101</v>
      </c>
      <c r="C77" s="15" t="s">
        <v>9</v>
      </c>
      <c r="D77" s="15" t="s">
        <v>165</v>
      </c>
      <c r="E77" s="15" t="s">
        <v>10</v>
      </c>
      <c r="F77" s="11">
        <v>418</v>
      </c>
      <c r="G77" s="83">
        <v>79.5</v>
      </c>
      <c r="H77" s="87">
        <v>100</v>
      </c>
      <c r="I77" s="85">
        <v>100</v>
      </c>
      <c r="J77" s="74">
        <v>373865.96399999992</v>
      </c>
      <c r="K77" s="74">
        <v>123189.95</v>
      </c>
      <c r="L77" s="15" t="s">
        <v>52</v>
      </c>
      <c r="M77" s="44">
        <v>88140000</v>
      </c>
      <c r="N77" s="56" t="s">
        <v>214</v>
      </c>
    </row>
    <row r="78" spans="1:14" ht="104.25" customHeight="1">
      <c r="A78" s="50">
        <f t="shared" si="1"/>
        <v>73</v>
      </c>
      <c r="B78" s="14" t="s">
        <v>109</v>
      </c>
      <c r="C78" s="15" t="s">
        <v>9</v>
      </c>
      <c r="D78" s="15" t="s">
        <v>165</v>
      </c>
      <c r="E78" s="15" t="s">
        <v>10</v>
      </c>
      <c r="F78" s="11">
        <v>1174</v>
      </c>
      <c r="G78" s="83">
        <v>79.5</v>
      </c>
      <c r="H78" s="87">
        <v>100</v>
      </c>
      <c r="I78" s="82">
        <v>96.89</v>
      </c>
      <c r="J78" s="74">
        <v>329248</v>
      </c>
      <c r="K78" s="74">
        <v>-61986</v>
      </c>
      <c r="L78" s="15" t="s">
        <v>18</v>
      </c>
      <c r="M78" s="44">
        <v>539237000</v>
      </c>
      <c r="N78" s="56" t="s">
        <v>215</v>
      </c>
    </row>
    <row r="79" spans="1:14" ht="104.25" customHeight="1">
      <c r="A79" s="50">
        <f t="shared" si="1"/>
        <v>74</v>
      </c>
      <c r="B79" s="39" t="s">
        <v>85</v>
      </c>
      <c r="C79" s="15" t="s">
        <v>9</v>
      </c>
      <c r="D79" s="15" t="s">
        <v>165</v>
      </c>
      <c r="E79" s="15" t="s">
        <v>10</v>
      </c>
      <c r="F79" s="11">
        <v>418</v>
      </c>
      <c r="G79" s="83">
        <v>79.5</v>
      </c>
      <c r="H79" s="87">
        <v>100</v>
      </c>
      <c r="I79" s="82">
        <v>100</v>
      </c>
      <c r="J79" s="74">
        <v>282039.23599999998</v>
      </c>
      <c r="K79" s="74">
        <v>103550.76</v>
      </c>
      <c r="L79" s="15" t="s">
        <v>153</v>
      </c>
      <c r="M79" s="44">
        <v>150349000</v>
      </c>
      <c r="N79" s="56" t="s">
        <v>214</v>
      </c>
    </row>
    <row r="80" spans="1:14" ht="80.099999999999994" customHeight="1">
      <c r="A80" s="50">
        <f t="shared" si="1"/>
        <v>75</v>
      </c>
      <c r="B80" s="24" t="s">
        <v>98</v>
      </c>
      <c r="C80" s="15" t="s">
        <v>9</v>
      </c>
      <c r="D80" s="15" t="s">
        <v>165</v>
      </c>
      <c r="E80" s="15" t="s">
        <v>10</v>
      </c>
      <c r="F80" s="11">
        <v>1175</v>
      </c>
      <c r="G80" s="83">
        <v>79.5</v>
      </c>
      <c r="H80" s="82">
        <v>100</v>
      </c>
      <c r="I80" s="85">
        <v>94.56</v>
      </c>
      <c r="J80" s="74">
        <v>234187</v>
      </c>
      <c r="K80" s="74">
        <v>4000</v>
      </c>
      <c r="L80" s="15" t="s">
        <v>39</v>
      </c>
      <c r="M80" s="44">
        <v>178620000</v>
      </c>
      <c r="N80" s="56"/>
    </row>
    <row r="81" spans="1:14" ht="106.5" customHeight="1">
      <c r="A81" s="50">
        <f t="shared" si="1"/>
        <v>76</v>
      </c>
      <c r="B81" s="39" t="s">
        <v>110</v>
      </c>
      <c r="C81" s="15" t="s">
        <v>9</v>
      </c>
      <c r="D81" s="15" t="s">
        <v>165</v>
      </c>
      <c r="E81" s="15" t="s">
        <v>10</v>
      </c>
      <c r="F81" s="11">
        <v>1165</v>
      </c>
      <c r="G81" s="83">
        <v>79.5</v>
      </c>
      <c r="H81" s="87">
        <v>100</v>
      </c>
      <c r="I81" s="82">
        <v>94.63</v>
      </c>
      <c r="J81" s="74">
        <v>204118</v>
      </c>
      <c r="K81" s="74">
        <v>-22939</v>
      </c>
      <c r="L81" s="15" t="s">
        <v>152</v>
      </c>
      <c r="M81" s="44">
        <v>162664000</v>
      </c>
      <c r="N81" s="56" t="s">
        <v>215</v>
      </c>
    </row>
    <row r="82" spans="1:14" ht="80.099999999999994" customHeight="1">
      <c r="A82" s="50">
        <f t="shared" si="1"/>
        <v>77</v>
      </c>
      <c r="B82" s="22" t="s">
        <v>105</v>
      </c>
      <c r="C82" s="10" t="s">
        <v>160</v>
      </c>
      <c r="D82" s="15" t="s">
        <v>58</v>
      </c>
      <c r="E82" s="10" t="s">
        <v>10</v>
      </c>
      <c r="F82" s="10">
        <v>278</v>
      </c>
      <c r="G82" s="85">
        <v>79.5</v>
      </c>
      <c r="H82" s="85">
        <v>88</v>
      </c>
      <c r="I82" s="85">
        <v>86</v>
      </c>
      <c r="J82" s="75">
        <v>104527</v>
      </c>
      <c r="K82" s="75">
        <v>12308</v>
      </c>
      <c r="L82" s="18">
        <v>2022</v>
      </c>
      <c r="M82" s="45" t="s">
        <v>13</v>
      </c>
      <c r="N82" s="56"/>
    </row>
    <row r="83" spans="1:14" ht="80.099999999999994" customHeight="1">
      <c r="A83" s="50">
        <f t="shared" si="1"/>
        <v>78</v>
      </c>
      <c r="B83" s="24" t="s">
        <v>44</v>
      </c>
      <c r="C83" s="15" t="s">
        <v>9</v>
      </c>
      <c r="D83" s="15" t="s">
        <v>165</v>
      </c>
      <c r="E83" s="15" t="s">
        <v>10</v>
      </c>
      <c r="F83" s="11">
        <v>383</v>
      </c>
      <c r="G83" s="83">
        <v>79</v>
      </c>
      <c r="H83" s="82">
        <v>0</v>
      </c>
      <c r="I83" s="82">
        <v>0.05</v>
      </c>
      <c r="J83" s="74">
        <v>964186</v>
      </c>
      <c r="K83" s="74">
        <v>873501</v>
      </c>
      <c r="L83" s="15" t="s">
        <v>154</v>
      </c>
      <c r="M83" s="48">
        <v>29.23</v>
      </c>
      <c r="N83" s="56"/>
    </row>
    <row r="84" spans="1:14" ht="80.099999999999994" customHeight="1">
      <c r="A84" s="50">
        <f t="shared" si="1"/>
        <v>79</v>
      </c>
      <c r="B84" s="39" t="s">
        <v>88</v>
      </c>
      <c r="C84" s="15" t="s">
        <v>9</v>
      </c>
      <c r="D84" s="15" t="s">
        <v>165</v>
      </c>
      <c r="E84" s="15" t="s">
        <v>10</v>
      </c>
      <c r="F84" s="11">
        <v>820</v>
      </c>
      <c r="G84" s="83">
        <v>79</v>
      </c>
      <c r="H84" s="85">
        <v>0</v>
      </c>
      <c r="I84" s="85">
        <v>0.45</v>
      </c>
      <c r="J84" s="74">
        <v>273486</v>
      </c>
      <c r="K84" s="74">
        <v>233288</v>
      </c>
      <c r="L84" s="15" t="s">
        <v>154</v>
      </c>
      <c r="M84" s="44">
        <v>32810486</v>
      </c>
      <c r="N84" s="56"/>
    </row>
    <row r="85" spans="1:14" ht="80.099999999999994" customHeight="1">
      <c r="A85" s="50">
        <f t="shared" si="1"/>
        <v>80</v>
      </c>
      <c r="B85" s="14" t="s">
        <v>50</v>
      </c>
      <c r="C85" s="15" t="s">
        <v>9</v>
      </c>
      <c r="D85" s="15" t="s">
        <v>165</v>
      </c>
      <c r="E85" s="15" t="s">
        <v>10</v>
      </c>
      <c r="F85" s="11">
        <v>909</v>
      </c>
      <c r="G85" s="83">
        <v>78.5</v>
      </c>
      <c r="H85" s="86">
        <v>1.6</v>
      </c>
      <c r="I85" s="82">
        <v>6.79</v>
      </c>
      <c r="J85" s="74">
        <v>1174445</v>
      </c>
      <c r="K85" s="74">
        <v>1076894</v>
      </c>
      <c r="L85" s="15" t="s">
        <v>197</v>
      </c>
      <c r="M85" s="44">
        <v>60571000</v>
      </c>
      <c r="N85" s="56" t="s">
        <v>245</v>
      </c>
    </row>
    <row r="86" spans="1:14" ht="80.099999999999994" customHeight="1">
      <c r="A86" s="50">
        <f t="shared" si="1"/>
        <v>81</v>
      </c>
      <c r="B86" s="14" t="s">
        <v>48</v>
      </c>
      <c r="C86" s="15" t="s">
        <v>9</v>
      </c>
      <c r="D86" s="15" t="s">
        <v>165</v>
      </c>
      <c r="E86" s="15" t="s">
        <v>10</v>
      </c>
      <c r="F86" s="11">
        <v>1080</v>
      </c>
      <c r="G86" s="83">
        <v>78.5</v>
      </c>
      <c r="H86" s="86">
        <v>0</v>
      </c>
      <c r="I86" s="82">
        <v>0.06</v>
      </c>
      <c r="J86" s="74">
        <v>597014</v>
      </c>
      <c r="K86" s="74">
        <v>537320</v>
      </c>
      <c r="L86" s="15" t="s">
        <v>154</v>
      </c>
      <c r="M86" s="44">
        <v>178620000</v>
      </c>
      <c r="N86" s="56"/>
    </row>
    <row r="87" spans="1:14" ht="80.099999999999994" customHeight="1">
      <c r="A87" s="50">
        <f t="shared" si="1"/>
        <v>82</v>
      </c>
      <c r="B87" s="24" t="s">
        <v>78</v>
      </c>
      <c r="C87" s="15" t="s">
        <v>9</v>
      </c>
      <c r="D87" s="15" t="s">
        <v>165</v>
      </c>
      <c r="E87" s="15" t="s">
        <v>10</v>
      </c>
      <c r="F87" s="11">
        <v>418</v>
      </c>
      <c r="G87" s="83">
        <v>78.5</v>
      </c>
      <c r="H87" s="82">
        <v>60.2</v>
      </c>
      <c r="I87" s="82">
        <v>47.86</v>
      </c>
      <c r="J87" s="74">
        <v>520618</v>
      </c>
      <c r="K87" s="74">
        <v>316046.12</v>
      </c>
      <c r="L87" s="15" t="s">
        <v>155</v>
      </c>
      <c r="M87" s="44">
        <v>93770000</v>
      </c>
      <c r="N87" s="56"/>
    </row>
    <row r="88" spans="1:14" ht="80.099999999999994" customHeight="1">
      <c r="A88" s="50">
        <f t="shared" si="1"/>
        <v>83</v>
      </c>
      <c r="B88" s="24" t="s">
        <v>67</v>
      </c>
      <c r="C88" s="15" t="s">
        <v>9</v>
      </c>
      <c r="D88" s="15" t="s">
        <v>165</v>
      </c>
      <c r="E88" s="15" t="s">
        <v>10</v>
      </c>
      <c r="F88" s="11">
        <v>1079</v>
      </c>
      <c r="G88" s="83">
        <v>78.5</v>
      </c>
      <c r="H88" s="86">
        <v>0</v>
      </c>
      <c r="I88" s="82">
        <v>0</v>
      </c>
      <c r="J88" s="74">
        <v>404939</v>
      </c>
      <c r="K88" s="74">
        <v>404489</v>
      </c>
      <c r="L88" s="15" t="s">
        <v>197</v>
      </c>
      <c r="M88" s="44">
        <v>113070000</v>
      </c>
      <c r="N88" s="56"/>
    </row>
    <row r="89" spans="1:14" ht="80.099999999999994" customHeight="1">
      <c r="A89" s="50">
        <f t="shared" si="1"/>
        <v>84</v>
      </c>
      <c r="B89" s="39" t="s">
        <v>62</v>
      </c>
      <c r="C89" s="15" t="s">
        <v>9</v>
      </c>
      <c r="D89" s="15" t="s">
        <v>165</v>
      </c>
      <c r="E89" s="15" t="s">
        <v>10</v>
      </c>
      <c r="F89" s="11">
        <v>1122</v>
      </c>
      <c r="G89" s="83">
        <v>78.5</v>
      </c>
      <c r="H89" s="86">
        <v>0</v>
      </c>
      <c r="I89" s="82">
        <v>9.24</v>
      </c>
      <c r="J89" s="74">
        <v>248894</v>
      </c>
      <c r="K89" s="74">
        <v>225884</v>
      </c>
      <c r="L89" s="40">
        <v>2020</v>
      </c>
      <c r="M89" s="45">
        <f>32315000/4.45</f>
        <v>7261797.7528089881</v>
      </c>
      <c r="N89" s="56"/>
    </row>
    <row r="90" spans="1:14" ht="204" customHeight="1">
      <c r="A90" s="50">
        <f t="shared" si="1"/>
        <v>85</v>
      </c>
      <c r="B90" s="24" t="s">
        <v>60</v>
      </c>
      <c r="C90" s="15" t="s">
        <v>9</v>
      </c>
      <c r="D90" s="15" t="s">
        <v>165</v>
      </c>
      <c r="E90" s="15" t="s">
        <v>10</v>
      </c>
      <c r="F90" s="19">
        <v>411</v>
      </c>
      <c r="G90" s="83">
        <v>78</v>
      </c>
      <c r="H90" s="82">
        <v>100</v>
      </c>
      <c r="I90" s="82">
        <v>98.76</v>
      </c>
      <c r="J90" s="74">
        <v>1932217</v>
      </c>
      <c r="K90" s="74">
        <v>61441</v>
      </c>
      <c r="L90" s="15" t="s">
        <v>242</v>
      </c>
      <c r="M90" s="44">
        <v>1192250000</v>
      </c>
      <c r="N90" s="56"/>
    </row>
    <row r="91" spans="1:14" ht="97.5" customHeight="1">
      <c r="A91" s="50">
        <f t="shared" si="1"/>
        <v>86</v>
      </c>
      <c r="B91" s="24" t="s">
        <v>61</v>
      </c>
      <c r="C91" s="15" t="s">
        <v>9</v>
      </c>
      <c r="D91" s="15" t="s">
        <v>165</v>
      </c>
      <c r="E91" s="15" t="s">
        <v>10</v>
      </c>
      <c r="F91" s="19">
        <v>413</v>
      </c>
      <c r="G91" s="83">
        <v>78</v>
      </c>
      <c r="H91" s="82">
        <v>93.5</v>
      </c>
      <c r="I91" s="82">
        <v>97.05</v>
      </c>
      <c r="J91" s="74">
        <v>1132285</v>
      </c>
      <c r="K91" s="74">
        <v>22908</v>
      </c>
      <c r="L91" s="38" t="s">
        <v>196</v>
      </c>
      <c r="M91" s="44">
        <v>145600000</v>
      </c>
      <c r="N91" s="56"/>
    </row>
    <row r="92" spans="1:14" ht="80.099999999999994" customHeight="1">
      <c r="A92" s="50">
        <f t="shared" si="1"/>
        <v>87</v>
      </c>
      <c r="B92" s="32" t="s">
        <v>97</v>
      </c>
      <c r="C92" s="11" t="s">
        <v>9</v>
      </c>
      <c r="D92" s="15" t="s">
        <v>17</v>
      </c>
      <c r="E92" s="11" t="s">
        <v>10</v>
      </c>
      <c r="F92" s="11">
        <v>421</v>
      </c>
      <c r="G92" s="82">
        <v>78</v>
      </c>
      <c r="H92" s="82">
        <v>82</v>
      </c>
      <c r="I92" s="82">
        <v>75</v>
      </c>
      <c r="J92" s="74">
        <v>340508</v>
      </c>
      <c r="K92" s="74">
        <v>73821</v>
      </c>
      <c r="L92" s="31" t="s">
        <v>185</v>
      </c>
      <c r="M92" s="47">
        <v>21.47</v>
      </c>
      <c r="N92" s="56"/>
    </row>
    <row r="93" spans="1:14" ht="80.099999999999994" customHeight="1">
      <c r="A93" s="50">
        <f t="shared" si="1"/>
        <v>88</v>
      </c>
      <c r="B93" s="39" t="s">
        <v>124</v>
      </c>
      <c r="C93" s="15" t="s">
        <v>9</v>
      </c>
      <c r="D93" s="15" t="s">
        <v>165</v>
      </c>
      <c r="E93" s="15" t="s">
        <v>10</v>
      </c>
      <c r="F93" s="11">
        <v>712</v>
      </c>
      <c r="G93" s="83">
        <v>77.5</v>
      </c>
      <c r="H93" s="85">
        <v>0</v>
      </c>
      <c r="I93" s="85">
        <v>0.04</v>
      </c>
      <c r="J93" s="74">
        <v>2136328</v>
      </c>
      <c r="K93" s="74">
        <v>2135560</v>
      </c>
      <c r="L93" s="15" t="s">
        <v>197</v>
      </c>
      <c r="M93" s="44">
        <v>74568237</v>
      </c>
      <c r="N93" s="56"/>
    </row>
    <row r="94" spans="1:14" ht="131.25" customHeight="1">
      <c r="A94" s="50">
        <f t="shared" si="1"/>
        <v>89</v>
      </c>
      <c r="B94" s="32" t="s">
        <v>75</v>
      </c>
      <c r="C94" s="11" t="s">
        <v>9</v>
      </c>
      <c r="D94" s="15" t="s">
        <v>46</v>
      </c>
      <c r="E94" s="18" t="s">
        <v>10</v>
      </c>
      <c r="F94" s="18">
        <v>384</v>
      </c>
      <c r="G94" s="82">
        <v>77.5</v>
      </c>
      <c r="H94" s="82">
        <v>91</v>
      </c>
      <c r="I94" s="82">
        <v>86.86</v>
      </c>
      <c r="J94" s="74">
        <v>2023407</v>
      </c>
      <c r="K94" s="74">
        <v>154138</v>
      </c>
      <c r="L94" s="18">
        <v>2018</v>
      </c>
      <c r="M94" s="45">
        <v>15800000</v>
      </c>
      <c r="N94" s="56"/>
    </row>
    <row r="95" spans="1:14" ht="80.099999999999994" customHeight="1">
      <c r="A95" s="50">
        <f t="shared" si="1"/>
        <v>90</v>
      </c>
      <c r="B95" s="24" t="s">
        <v>20</v>
      </c>
      <c r="C95" s="15" t="s">
        <v>9</v>
      </c>
      <c r="D95" s="15" t="s">
        <v>165</v>
      </c>
      <c r="E95" s="15" t="s">
        <v>10</v>
      </c>
      <c r="F95" s="19">
        <v>990</v>
      </c>
      <c r="G95" s="83">
        <v>77.5</v>
      </c>
      <c r="H95" s="82">
        <v>99.82</v>
      </c>
      <c r="I95" s="82">
        <v>94.46</v>
      </c>
      <c r="J95" s="74">
        <v>1397821</v>
      </c>
      <c r="K95" s="74">
        <v>544714</v>
      </c>
      <c r="L95" s="18" t="s">
        <v>241</v>
      </c>
      <c r="M95" s="44">
        <v>755742000</v>
      </c>
      <c r="N95" s="56"/>
    </row>
    <row r="96" spans="1:14" ht="80.099999999999994" customHeight="1">
      <c r="A96" s="50">
        <f t="shared" si="1"/>
        <v>91</v>
      </c>
      <c r="B96" s="24" t="s">
        <v>40</v>
      </c>
      <c r="C96" s="15" t="s">
        <v>9</v>
      </c>
      <c r="D96" s="15" t="s">
        <v>165</v>
      </c>
      <c r="E96" s="15" t="s">
        <v>10</v>
      </c>
      <c r="F96" s="19">
        <v>991</v>
      </c>
      <c r="G96" s="83">
        <v>77.5</v>
      </c>
      <c r="H96" s="82">
        <v>100</v>
      </c>
      <c r="I96" s="82">
        <v>94.15</v>
      </c>
      <c r="J96" s="74">
        <v>1302478</v>
      </c>
      <c r="K96" s="74">
        <v>230117</v>
      </c>
      <c r="L96" s="36" t="s">
        <v>41</v>
      </c>
      <c r="M96" s="44">
        <f>219.6*1000000</f>
        <v>219600000</v>
      </c>
      <c r="N96" s="56"/>
    </row>
    <row r="97" spans="1:15" ht="80.25" customHeight="1">
      <c r="A97" s="50">
        <f t="shared" si="1"/>
        <v>92</v>
      </c>
      <c r="B97" s="24" t="s">
        <v>47</v>
      </c>
      <c r="C97" s="15" t="s">
        <v>9</v>
      </c>
      <c r="D97" s="15" t="s">
        <v>165</v>
      </c>
      <c r="E97" s="15" t="s">
        <v>10</v>
      </c>
      <c r="F97" s="11">
        <v>996</v>
      </c>
      <c r="G97" s="83">
        <v>77.5</v>
      </c>
      <c r="H97" s="88">
        <v>99.62</v>
      </c>
      <c r="I97" s="82">
        <v>92.71</v>
      </c>
      <c r="J97" s="74">
        <v>531394</v>
      </c>
      <c r="K97" s="74">
        <v>148987</v>
      </c>
      <c r="L97" s="15" t="s">
        <v>155</v>
      </c>
      <c r="M97" s="44">
        <v>904153000</v>
      </c>
      <c r="N97" s="56"/>
    </row>
    <row r="98" spans="1:15" ht="80.25" customHeight="1">
      <c r="A98" s="50">
        <f t="shared" si="1"/>
        <v>93</v>
      </c>
      <c r="B98" s="24" t="s">
        <v>83</v>
      </c>
      <c r="C98" s="15" t="s">
        <v>9</v>
      </c>
      <c r="D98" s="15" t="s">
        <v>165</v>
      </c>
      <c r="E98" s="15" t="s">
        <v>10</v>
      </c>
      <c r="F98" s="11">
        <v>1115</v>
      </c>
      <c r="G98" s="83">
        <v>77.5</v>
      </c>
      <c r="H98" s="82">
        <v>100</v>
      </c>
      <c r="I98" s="82">
        <v>98.3</v>
      </c>
      <c r="J98" s="74">
        <v>322976</v>
      </c>
      <c r="K98" s="74">
        <v>49180</v>
      </c>
      <c r="L98" s="15" t="s">
        <v>39</v>
      </c>
      <c r="M98" s="44">
        <v>46170000</v>
      </c>
      <c r="N98" s="56"/>
    </row>
    <row r="99" spans="1:15" ht="80.25" customHeight="1">
      <c r="A99" s="50">
        <f t="shared" si="1"/>
        <v>94</v>
      </c>
      <c r="B99" s="39" t="s">
        <v>71</v>
      </c>
      <c r="C99" s="15" t="s">
        <v>9</v>
      </c>
      <c r="D99" s="15" t="s">
        <v>165</v>
      </c>
      <c r="E99" s="15" t="s">
        <v>10</v>
      </c>
      <c r="F99" s="11">
        <v>1121</v>
      </c>
      <c r="G99" s="83">
        <v>77.5</v>
      </c>
      <c r="H99" s="86">
        <v>0</v>
      </c>
      <c r="I99" s="82">
        <v>0</v>
      </c>
      <c r="J99" s="74">
        <v>237442</v>
      </c>
      <c r="K99" s="74">
        <v>237442</v>
      </c>
      <c r="L99" s="40">
        <v>2020</v>
      </c>
      <c r="M99" s="45" t="s">
        <v>72</v>
      </c>
      <c r="N99" s="56"/>
    </row>
    <row r="100" spans="1:15" s="58" customFormat="1" ht="80.099999999999994" customHeight="1">
      <c r="A100" s="50">
        <f t="shared" si="1"/>
        <v>95</v>
      </c>
      <c r="B100" s="22" t="s">
        <v>91</v>
      </c>
      <c r="C100" s="10" t="s">
        <v>160</v>
      </c>
      <c r="D100" s="15" t="s">
        <v>58</v>
      </c>
      <c r="E100" s="10" t="s">
        <v>10</v>
      </c>
      <c r="F100" s="10">
        <v>287</v>
      </c>
      <c r="G100" s="85">
        <v>77.5</v>
      </c>
      <c r="H100" s="85">
        <v>79</v>
      </c>
      <c r="I100" s="85">
        <v>70</v>
      </c>
      <c r="J100" s="75">
        <v>168734</v>
      </c>
      <c r="K100" s="75">
        <v>49724</v>
      </c>
      <c r="L100" s="18">
        <v>2022</v>
      </c>
      <c r="M100" s="45" t="s">
        <v>13</v>
      </c>
      <c r="N100" s="56"/>
    </row>
    <row r="101" spans="1:15" s="58" customFormat="1" ht="80.099999999999994" customHeight="1">
      <c r="A101" s="50">
        <f t="shared" si="1"/>
        <v>96</v>
      </c>
      <c r="B101" s="24" t="s">
        <v>142</v>
      </c>
      <c r="C101" s="15" t="s">
        <v>9</v>
      </c>
      <c r="D101" s="15" t="s">
        <v>165</v>
      </c>
      <c r="E101" s="15" t="s">
        <v>10</v>
      </c>
      <c r="F101" s="19">
        <v>395</v>
      </c>
      <c r="G101" s="83">
        <v>76</v>
      </c>
      <c r="H101" s="82">
        <v>100</v>
      </c>
      <c r="I101" s="82">
        <v>76.63</v>
      </c>
      <c r="J101" s="74">
        <v>785961.18</v>
      </c>
      <c r="K101" s="74">
        <v>282704.18</v>
      </c>
      <c r="L101" s="36" t="s">
        <v>143</v>
      </c>
      <c r="M101" s="44">
        <v>45442</v>
      </c>
      <c r="N101" s="56"/>
    </row>
    <row r="102" spans="1:15" ht="80.099999999999994" customHeight="1">
      <c r="A102" s="50">
        <f t="shared" si="1"/>
        <v>97</v>
      </c>
      <c r="B102" s="14" t="s">
        <v>162</v>
      </c>
      <c r="C102" s="10" t="s">
        <v>160</v>
      </c>
      <c r="D102" s="15" t="s">
        <v>58</v>
      </c>
      <c r="E102" s="10" t="s">
        <v>10</v>
      </c>
      <c r="F102" s="11">
        <v>282</v>
      </c>
      <c r="G102" s="82">
        <v>76</v>
      </c>
      <c r="H102" s="82">
        <v>34.200000000000003</v>
      </c>
      <c r="I102" s="82">
        <v>9</v>
      </c>
      <c r="J102" s="74">
        <v>634468</v>
      </c>
      <c r="K102" s="74">
        <v>576051</v>
      </c>
      <c r="L102" s="11">
        <v>2022</v>
      </c>
      <c r="M102" s="46">
        <v>19697490</v>
      </c>
      <c r="N102" s="56"/>
      <c r="O102" s="59"/>
    </row>
    <row r="103" spans="1:15" ht="80.099999999999994" customHeight="1">
      <c r="A103" s="50">
        <f t="shared" si="1"/>
        <v>98</v>
      </c>
      <c r="B103" s="24" t="s">
        <v>106</v>
      </c>
      <c r="C103" s="10" t="s">
        <v>160</v>
      </c>
      <c r="D103" s="15" t="s">
        <v>58</v>
      </c>
      <c r="E103" s="11" t="s">
        <v>10</v>
      </c>
      <c r="F103" s="11">
        <v>286</v>
      </c>
      <c r="G103" s="83">
        <v>76</v>
      </c>
      <c r="H103" s="85">
        <v>70</v>
      </c>
      <c r="I103" s="85">
        <v>22</v>
      </c>
      <c r="J103" s="75">
        <v>204991</v>
      </c>
      <c r="K103" s="75">
        <v>158125</v>
      </c>
      <c r="L103" s="18">
        <v>2022</v>
      </c>
      <c r="M103" s="44">
        <v>14072</v>
      </c>
      <c r="N103" s="56"/>
      <c r="O103" s="59"/>
    </row>
    <row r="104" spans="1:15" ht="80.099999999999994" customHeight="1">
      <c r="A104" s="50">
        <f t="shared" si="1"/>
        <v>99</v>
      </c>
      <c r="B104" s="33" t="s">
        <v>168</v>
      </c>
      <c r="C104" s="15" t="s">
        <v>9</v>
      </c>
      <c r="D104" s="15" t="s">
        <v>165</v>
      </c>
      <c r="E104" s="15" t="s">
        <v>10</v>
      </c>
      <c r="F104" s="19">
        <v>1189</v>
      </c>
      <c r="G104" s="83">
        <v>76</v>
      </c>
      <c r="H104" s="82">
        <v>0</v>
      </c>
      <c r="I104" s="82">
        <v>0</v>
      </c>
      <c r="J104" s="74">
        <v>168141</v>
      </c>
      <c r="K104" s="74">
        <v>168141</v>
      </c>
      <c r="L104" s="40">
        <v>2020</v>
      </c>
      <c r="M104" s="46">
        <v>14220160</v>
      </c>
      <c r="N104" s="56"/>
    </row>
    <row r="105" spans="1:15" ht="80.099999999999994" customHeight="1">
      <c r="A105" s="50">
        <f t="shared" si="1"/>
        <v>100</v>
      </c>
      <c r="B105" s="32" t="s">
        <v>89</v>
      </c>
      <c r="C105" s="11" t="s">
        <v>9</v>
      </c>
      <c r="D105" s="15" t="s">
        <v>46</v>
      </c>
      <c r="E105" s="18" t="s">
        <v>10</v>
      </c>
      <c r="F105" s="18">
        <v>390</v>
      </c>
      <c r="G105" s="82">
        <v>75.5</v>
      </c>
      <c r="H105" s="82">
        <v>36</v>
      </c>
      <c r="I105" s="82">
        <v>35.950000000000003</v>
      </c>
      <c r="J105" s="74">
        <v>1538459</v>
      </c>
      <c r="K105" s="74">
        <v>967636</v>
      </c>
      <c r="L105" s="18">
        <v>2022</v>
      </c>
      <c r="M105" s="45">
        <f>109464906.95/4.45</f>
        <v>24598855.494382024</v>
      </c>
      <c r="N105" s="56"/>
    </row>
    <row r="106" spans="1:15" ht="80.099999999999994" customHeight="1">
      <c r="A106" s="50">
        <f t="shared" si="1"/>
        <v>101</v>
      </c>
      <c r="B106" s="41" t="s">
        <v>108</v>
      </c>
      <c r="C106" s="15" t="s">
        <v>9</v>
      </c>
      <c r="D106" s="15" t="s">
        <v>165</v>
      </c>
      <c r="E106" s="15" t="s">
        <v>10</v>
      </c>
      <c r="F106" s="11">
        <v>418</v>
      </c>
      <c r="G106" s="83">
        <v>75.5</v>
      </c>
      <c r="H106" s="82">
        <v>100</v>
      </c>
      <c r="I106" s="82">
        <v>100</v>
      </c>
      <c r="J106" s="74">
        <v>334360</v>
      </c>
      <c r="K106" s="74">
        <v>169533.84</v>
      </c>
      <c r="L106" s="15" t="s">
        <v>152</v>
      </c>
      <c r="M106" s="44">
        <v>61101000</v>
      </c>
      <c r="N106" s="56" t="s">
        <v>214</v>
      </c>
    </row>
    <row r="107" spans="1:15" ht="97.5" customHeight="1">
      <c r="A107" s="50">
        <f t="shared" si="1"/>
        <v>102</v>
      </c>
      <c r="B107" s="24" t="s">
        <v>82</v>
      </c>
      <c r="C107" s="15" t="s">
        <v>9</v>
      </c>
      <c r="D107" s="15" t="s">
        <v>165</v>
      </c>
      <c r="E107" s="15" t="s">
        <v>10</v>
      </c>
      <c r="F107" s="11">
        <v>1173</v>
      </c>
      <c r="G107" s="83">
        <v>75.5</v>
      </c>
      <c r="H107" s="82">
        <v>100</v>
      </c>
      <c r="I107" s="82">
        <v>98.21</v>
      </c>
      <c r="J107" s="74">
        <v>269440</v>
      </c>
      <c r="K107" s="74">
        <v>-6758</v>
      </c>
      <c r="L107" s="15">
        <v>2015</v>
      </c>
      <c r="M107" s="44">
        <v>37370000</v>
      </c>
      <c r="N107" s="56" t="s">
        <v>251</v>
      </c>
    </row>
    <row r="108" spans="1:15" ht="96" customHeight="1">
      <c r="A108" s="50">
        <f t="shared" si="1"/>
        <v>103</v>
      </c>
      <c r="B108" s="39" t="s">
        <v>102</v>
      </c>
      <c r="C108" s="15" t="s">
        <v>9</v>
      </c>
      <c r="D108" s="15" t="s">
        <v>165</v>
      </c>
      <c r="E108" s="15" t="s">
        <v>10</v>
      </c>
      <c r="F108" s="11">
        <v>416</v>
      </c>
      <c r="G108" s="83">
        <v>75.5</v>
      </c>
      <c r="H108" s="87">
        <v>100</v>
      </c>
      <c r="I108" s="82">
        <v>74.56</v>
      </c>
      <c r="J108" s="74">
        <v>144433</v>
      </c>
      <c r="K108" s="74">
        <v>-334248</v>
      </c>
      <c r="L108" s="15" t="s">
        <v>152</v>
      </c>
      <c r="M108" s="44">
        <f>377468907.56/4.45</f>
        <v>84824473.608988762</v>
      </c>
      <c r="N108" s="56" t="s">
        <v>252</v>
      </c>
    </row>
    <row r="109" spans="1:15" ht="80.099999999999994" customHeight="1">
      <c r="A109" s="50">
        <f t="shared" si="1"/>
        <v>104</v>
      </c>
      <c r="B109" s="14" t="s">
        <v>103</v>
      </c>
      <c r="C109" s="15" t="s">
        <v>9</v>
      </c>
      <c r="D109" s="15" t="s">
        <v>165</v>
      </c>
      <c r="E109" s="15" t="s">
        <v>10</v>
      </c>
      <c r="F109" s="11">
        <v>417</v>
      </c>
      <c r="G109" s="83">
        <v>75.5</v>
      </c>
      <c r="H109" s="87">
        <v>100</v>
      </c>
      <c r="I109" s="82">
        <v>88.98</v>
      </c>
      <c r="J109" s="74">
        <v>115885</v>
      </c>
      <c r="K109" s="74">
        <v>9319</v>
      </c>
      <c r="L109" s="15" t="s">
        <v>52</v>
      </c>
      <c r="M109" s="44">
        <v>22990000</v>
      </c>
      <c r="N109" s="56" t="s">
        <v>218</v>
      </c>
    </row>
    <row r="110" spans="1:15" ht="80.099999999999994" customHeight="1">
      <c r="A110" s="50">
        <f t="shared" si="1"/>
        <v>105</v>
      </c>
      <c r="B110" s="14" t="s">
        <v>104</v>
      </c>
      <c r="C110" s="15" t="s">
        <v>9</v>
      </c>
      <c r="D110" s="15" t="s">
        <v>165</v>
      </c>
      <c r="E110" s="15" t="s">
        <v>10</v>
      </c>
      <c r="F110" s="11">
        <v>417</v>
      </c>
      <c r="G110" s="83">
        <v>75.5</v>
      </c>
      <c r="H110" s="87">
        <v>100</v>
      </c>
      <c r="I110" s="82">
        <v>87.93</v>
      </c>
      <c r="J110" s="74">
        <v>105746</v>
      </c>
      <c r="K110" s="74">
        <v>9369</v>
      </c>
      <c r="L110" s="15" t="s">
        <v>18</v>
      </c>
      <c r="M110" s="44">
        <v>22990000</v>
      </c>
      <c r="N110" s="56" t="s">
        <v>218</v>
      </c>
    </row>
    <row r="111" spans="1:15" ht="80.099999999999994" customHeight="1">
      <c r="A111" s="50">
        <f t="shared" si="1"/>
        <v>106</v>
      </c>
      <c r="B111" s="22" t="s">
        <v>107</v>
      </c>
      <c r="C111" s="10" t="s">
        <v>160</v>
      </c>
      <c r="D111" s="15" t="s">
        <v>58</v>
      </c>
      <c r="E111" s="10" t="s">
        <v>10</v>
      </c>
      <c r="F111" s="10">
        <v>272</v>
      </c>
      <c r="G111" s="85">
        <v>75.5</v>
      </c>
      <c r="H111" s="85">
        <v>23</v>
      </c>
      <c r="I111" s="85">
        <v>20</v>
      </c>
      <c r="J111" s="75">
        <v>132482</v>
      </c>
      <c r="K111" s="75">
        <v>102701</v>
      </c>
      <c r="L111" s="18">
        <v>2022</v>
      </c>
      <c r="M111" s="45" t="s">
        <v>13</v>
      </c>
      <c r="N111" s="56"/>
    </row>
    <row r="112" spans="1:15" ht="80.099999999999994" customHeight="1">
      <c r="A112" s="50">
        <f t="shared" si="1"/>
        <v>107</v>
      </c>
      <c r="B112" s="39" t="s">
        <v>123</v>
      </c>
      <c r="C112" s="15" t="s">
        <v>9</v>
      </c>
      <c r="D112" s="15" t="s">
        <v>165</v>
      </c>
      <c r="E112" s="15" t="s">
        <v>10</v>
      </c>
      <c r="F112" s="11">
        <v>1041</v>
      </c>
      <c r="G112" s="83">
        <v>75</v>
      </c>
      <c r="H112" s="86">
        <v>0</v>
      </c>
      <c r="I112" s="82">
        <v>19.34</v>
      </c>
      <c r="J112" s="74">
        <v>730401</v>
      </c>
      <c r="K112" s="74">
        <v>587155</v>
      </c>
      <c r="L112" s="15" t="s">
        <v>156</v>
      </c>
      <c r="M112" s="44">
        <v>157424000</v>
      </c>
      <c r="N112" s="56"/>
    </row>
    <row r="113" spans="1:14" ht="101.25" customHeight="1">
      <c r="A113" s="50">
        <f t="shared" si="1"/>
        <v>108</v>
      </c>
      <c r="B113" s="32" t="s">
        <v>54</v>
      </c>
      <c r="C113" s="11" t="s">
        <v>9</v>
      </c>
      <c r="D113" s="15" t="s">
        <v>46</v>
      </c>
      <c r="E113" s="18" t="s">
        <v>10</v>
      </c>
      <c r="F113" s="18">
        <v>898</v>
      </c>
      <c r="G113" s="82">
        <v>73.5</v>
      </c>
      <c r="H113" s="82">
        <v>12</v>
      </c>
      <c r="I113" s="82">
        <v>11.79</v>
      </c>
      <c r="J113" s="74">
        <v>3648232</v>
      </c>
      <c r="K113" s="74">
        <v>3122254</v>
      </c>
      <c r="L113" s="18">
        <v>2032</v>
      </c>
      <c r="M113" s="45">
        <v>1588320000</v>
      </c>
      <c r="N113" s="56"/>
    </row>
    <row r="114" spans="1:14" ht="80.099999999999994" customHeight="1">
      <c r="A114" s="50">
        <f t="shared" si="1"/>
        <v>109</v>
      </c>
      <c r="B114" s="24" t="s">
        <v>117</v>
      </c>
      <c r="C114" s="15" t="s">
        <v>9</v>
      </c>
      <c r="D114" s="15" t="s">
        <v>165</v>
      </c>
      <c r="E114" s="15" t="s">
        <v>10</v>
      </c>
      <c r="F114" s="11">
        <v>354</v>
      </c>
      <c r="G114" s="83">
        <v>73</v>
      </c>
      <c r="H114" s="82">
        <v>99.95</v>
      </c>
      <c r="I114" s="85">
        <v>99.89</v>
      </c>
      <c r="J114" s="74">
        <v>1069643</v>
      </c>
      <c r="K114" s="74">
        <v>38732</v>
      </c>
      <c r="L114" s="15" t="s">
        <v>19</v>
      </c>
      <c r="M114" s="47">
        <v>11.2</v>
      </c>
      <c r="N114" s="56" t="s">
        <v>221</v>
      </c>
    </row>
    <row r="115" spans="1:14" ht="80.099999999999994" customHeight="1">
      <c r="A115" s="50">
        <f t="shared" si="1"/>
        <v>110</v>
      </c>
      <c r="B115" s="32" t="s">
        <v>210</v>
      </c>
      <c r="C115" s="15" t="s">
        <v>9</v>
      </c>
      <c r="D115" s="15" t="s">
        <v>165</v>
      </c>
      <c r="E115" s="18" t="s">
        <v>29</v>
      </c>
      <c r="F115" s="18" t="s">
        <v>199</v>
      </c>
      <c r="G115" s="82">
        <v>73</v>
      </c>
      <c r="H115" s="82">
        <v>0</v>
      </c>
      <c r="I115" s="82">
        <v>0</v>
      </c>
      <c r="J115" s="74">
        <v>115114</v>
      </c>
      <c r="K115" s="74">
        <v>115114</v>
      </c>
      <c r="L115" s="23">
        <v>2022</v>
      </c>
      <c r="M115" s="45">
        <v>97009404</v>
      </c>
      <c r="N115" s="56"/>
    </row>
    <row r="116" spans="1:14" ht="80.099999999999994" customHeight="1">
      <c r="A116" s="50">
        <f t="shared" si="1"/>
        <v>111</v>
      </c>
      <c r="B116" s="22" t="s">
        <v>87</v>
      </c>
      <c r="C116" s="11" t="s">
        <v>163</v>
      </c>
      <c r="D116" s="15" t="s">
        <v>163</v>
      </c>
      <c r="E116" s="11" t="s">
        <v>10</v>
      </c>
      <c r="F116" s="11">
        <v>754</v>
      </c>
      <c r="G116" s="82">
        <v>71.5</v>
      </c>
      <c r="H116" s="82">
        <v>55</v>
      </c>
      <c r="I116" s="82">
        <v>34</v>
      </c>
      <c r="J116" s="74">
        <v>142022</v>
      </c>
      <c r="K116" s="74">
        <v>94355</v>
      </c>
      <c r="L116" s="11">
        <v>2021</v>
      </c>
      <c r="M116" s="45" t="s">
        <v>66</v>
      </c>
      <c r="N116" s="56"/>
    </row>
    <row r="117" spans="1:14" ht="80.099999999999994" customHeight="1">
      <c r="A117" s="50">
        <f t="shared" si="1"/>
        <v>112</v>
      </c>
      <c r="B117" s="14" t="s">
        <v>190</v>
      </c>
      <c r="C117" s="10" t="s">
        <v>171</v>
      </c>
      <c r="D117" s="15" t="s">
        <v>171</v>
      </c>
      <c r="E117" s="10" t="s">
        <v>29</v>
      </c>
      <c r="F117" s="10">
        <v>1228</v>
      </c>
      <c r="G117" s="85">
        <v>70</v>
      </c>
      <c r="H117" s="82">
        <v>0</v>
      </c>
      <c r="I117" s="82">
        <v>0.37</v>
      </c>
      <c r="J117" s="74">
        <v>132741</v>
      </c>
      <c r="K117" s="74">
        <v>126000</v>
      </c>
      <c r="L117" s="10">
        <v>2021</v>
      </c>
      <c r="M117" s="45" t="s">
        <v>66</v>
      </c>
      <c r="N117" s="56"/>
    </row>
    <row r="118" spans="1:14" ht="80.099999999999994" customHeight="1">
      <c r="A118" s="50">
        <f t="shared" si="1"/>
        <v>113</v>
      </c>
      <c r="B118" s="32" t="s">
        <v>129</v>
      </c>
      <c r="C118" s="11" t="s">
        <v>9</v>
      </c>
      <c r="D118" s="15" t="s">
        <v>17</v>
      </c>
      <c r="E118" s="11" t="s">
        <v>10</v>
      </c>
      <c r="F118" s="11">
        <v>424</v>
      </c>
      <c r="G118" s="82">
        <v>69</v>
      </c>
      <c r="H118" s="82">
        <v>3</v>
      </c>
      <c r="I118" s="82">
        <v>21</v>
      </c>
      <c r="J118" s="74">
        <v>2077510</v>
      </c>
      <c r="K118" s="74">
        <v>1654116</v>
      </c>
      <c r="L118" s="31" t="s">
        <v>205</v>
      </c>
      <c r="M118" s="45">
        <f>2077509685/4.45</f>
        <v>466856108.98876405</v>
      </c>
      <c r="N118" s="56" t="s">
        <v>235</v>
      </c>
    </row>
    <row r="119" spans="1:14" ht="80.099999999999994" customHeight="1">
      <c r="A119" s="50">
        <f t="shared" si="1"/>
        <v>114</v>
      </c>
      <c r="B119" s="39" t="s">
        <v>140</v>
      </c>
      <c r="C119" s="15" t="s">
        <v>9</v>
      </c>
      <c r="D119" s="15" t="s">
        <v>165</v>
      </c>
      <c r="E119" s="15" t="s">
        <v>10</v>
      </c>
      <c r="F119" s="11">
        <v>1071</v>
      </c>
      <c r="G119" s="83">
        <v>68.5</v>
      </c>
      <c r="H119" s="86">
        <v>0</v>
      </c>
      <c r="I119" s="82">
        <v>0</v>
      </c>
      <c r="J119" s="74">
        <v>219886</v>
      </c>
      <c r="K119" s="74">
        <v>219679</v>
      </c>
      <c r="L119" s="15" t="s">
        <v>156</v>
      </c>
      <c r="M119" s="45">
        <v>137280</v>
      </c>
      <c r="N119" s="56"/>
    </row>
    <row r="120" spans="1:14" ht="80.099999999999994" customHeight="1">
      <c r="A120" s="50">
        <f t="shared" si="1"/>
        <v>115</v>
      </c>
      <c r="B120" s="39" t="s">
        <v>127</v>
      </c>
      <c r="C120" s="15" t="s">
        <v>9</v>
      </c>
      <c r="D120" s="15" t="s">
        <v>165</v>
      </c>
      <c r="E120" s="15" t="s">
        <v>10</v>
      </c>
      <c r="F120" s="11">
        <v>352</v>
      </c>
      <c r="G120" s="83">
        <v>68</v>
      </c>
      <c r="H120" s="85">
        <v>100</v>
      </c>
      <c r="I120" s="85">
        <v>93.63</v>
      </c>
      <c r="J120" s="74">
        <v>161835</v>
      </c>
      <c r="K120" s="74">
        <v>10152</v>
      </c>
      <c r="L120" s="15" t="s">
        <v>39</v>
      </c>
      <c r="M120" s="45" t="s">
        <v>66</v>
      </c>
      <c r="N120" s="56"/>
    </row>
    <row r="121" spans="1:14" ht="80.099999999999994" customHeight="1">
      <c r="A121" s="50">
        <f t="shared" si="1"/>
        <v>116</v>
      </c>
      <c r="B121" s="39" t="s">
        <v>118</v>
      </c>
      <c r="C121" s="15" t="s">
        <v>9</v>
      </c>
      <c r="D121" s="15" t="s">
        <v>165</v>
      </c>
      <c r="E121" s="15" t="s">
        <v>10</v>
      </c>
      <c r="F121" s="11">
        <v>872</v>
      </c>
      <c r="G121" s="83">
        <v>63.5</v>
      </c>
      <c r="H121" s="86">
        <v>0</v>
      </c>
      <c r="I121" s="85">
        <v>0.03</v>
      </c>
      <c r="J121" s="74">
        <v>165227</v>
      </c>
      <c r="K121" s="74">
        <v>165178</v>
      </c>
      <c r="L121" s="15" t="s">
        <v>154</v>
      </c>
      <c r="M121" s="44">
        <v>62681.04</v>
      </c>
      <c r="N121" s="56"/>
    </row>
    <row r="122" spans="1:14" ht="80.099999999999994" customHeight="1">
      <c r="A122" s="50">
        <f t="shared" si="1"/>
        <v>117</v>
      </c>
      <c r="B122" s="39" t="s">
        <v>119</v>
      </c>
      <c r="C122" s="15" t="s">
        <v>9</v>
      </c>
      <c r="D122" s="15" t="s">
        <v>165</v>
      </c>
      <c r="E122" s="15" t="s">
        <v>10</v>
      </c>
      <c r="F122" s="11">
        <v>814</v>
      </c>
      <c r="G122" s="83">
        <v>63.5</v>
      </c>
      <c r="H122" s="86">
        <v>0</v>
      </c>
      <c r="I122" s="85">
        <v>1.96</v>
      </c>
      <c r="J122" s="74">
        <v>189341</v>
      </c>
      <c r="K122" s="74">
        <v>184525</v>
      </c>
      <c r="L122" s="15" t="s">
        <v>154</v>
      </c>
      <c r="M122" s="47">
        <v>17.25</v>
      </c>
      <c r="N122" s="56"/>
    </row>
    <row r="123" spans="1:14" ht="80.099999999999994" customHeight="1">
      <c r="A123" s="50">
        <f t="shared" si="1"/>
        <v>118</v>
      </c>
      <c r="B123" s="39" t="s">
        <v>121</v>
      </c>
      <c r="C123" s="15" t="s">
        <v>9</v>
      </c>
      <c r="D123" s="15" t="s">
        <v>165</v>
      </c>
      <c r="E123" s="15" t="s">
        <v>10</v>
      </c>
      <c r="F123" s="11">
        <v>362</v>
      </c>
      <c r="G123" s="83">
        <v>63</v>
      </c>
      <c r="H123" s="87">
        <v>92.38</v>
      </c>
      <c r="I123" s="82">
        <v>90.46</v>
      </c>
      <c r="J123" s="74">
        <v>701672</v>
      </c>
      <c r="K123" s="74">
        <v>60264</v>
      </c>
      <c r="L123" s="15" t="s">
        <v>19</v>
      </c>
      <c r="M123" s="47">
        <v>17</v>
      </c>
      <c r="N123" s="56"/>
    </row>
    <row r="124" spans="1:14" ht="80.099999999999994" customHeight="1">
      <c r="A124" s="50">
        <f t="shared" si="1"/>
        <v>119</v>
      </c>
      <c r="B124" s="39" t="s">
        <v>138</v>
      </c>
      <c r="C124" s="15" t="s">
        <v>9</v>
      </c>
      <c r="D124" s="15" t="s">
        <v>165</v>
      </c>
      <c r="E124" s="15" t="s">
        <v>10</v>
      </c>
      <c r="F124" s="11">
        <v>367</v>
      </c>
      <c r="G124" s="83">
        <v>63</v>
      </c>
      <c r="H124" s="87">
        <v>100</v>
      </c>
      <c r="I124" s="82">
        <v>99.47</v>
      </c>
      <c r="J124" s="74">
        <v>275523</v>
      </c>
      <c r="K124" s="74">
        <v>120833</v>
      </c>
      <c r="L124" s="15">
        <v>2013</v>
      </c>
      <c r="M124" s="45" t="s">
        <v>66</v>
      </c>
      <c r="N124" s="56"/>
    </row>
    <row r="125" spans="1:14" ht="80.099999999999994" customHeight="1">
      <c r="A125" s="50">
        <f t="shared" si="1"/>
        <v>120</v>
      </c>
      <c r="B125" s="22" t="s">
        <v>202</v>
      </c>
      <c r="C125" s="10" t="s">
        <v>64</v>
      </c>
      <c r="D125" s="15" t="s">
        <v>65</v>
      </c>
      <c r="E125" s="10" t="s">
        <v>10</v>
      </c>
      <c r="F125" s="10">
        <v>55</v>
      </c>
      <c r="G125" s="82">
        <v>63</v>
      </c>
      <c r="H125" s="89">
        <v>89</v>
      </c>
      <c r="I125" s="89">
        <v>63</v>
      </c>
      <c r="J125" s="76">
        <v>118799.28</v>
      </c>
      <c r="K125" s="76">
        <v>56089.279999999999</v>
      </c>
      <c r="L125" s="37">
        <v>2018</v>
      </c>
      <c r="M125" s="45" t="s">
        <v>66</v>
      </c>
      <c r="N125" s="56"/>
    </row>
    <row r="126" spans="1:14" ht="80.099999999999994" customHeight="1">
      <c r="A126" s="50">
        <f t="shared" si="1"/>
        <v>121</v>
      </c>
      <c r="B126" s="39" t="s">
        <v>130</v>
      </c>
      <c r="C126" s="15" t="s">
        <v>9</v>
      </c>
      <c r="D126" s="15" t="s">
        <v>165</v>
      </c>
      <c r="E126" s="15" t="s">
        <v>10</v>
      </c>
      <c r="F126" s="11">
        <v>363</v>
      </c>
      <c r="G126" s="83">
        <v>62</v>
      </c>
      <c r="H126" s="87">
        <v>42.6</v>
      </c>
      <c r="I126" s="82">
        <v>38.56</v>
      </c>
      <c r="J126" s="74">
        <v>804868</v>
      </c>
      <c r="K126" s="74">
        <v>494505</v>
      </c>
      <c r="L126" s="15" t="s">
        <v>19</v>
      </c>
      <c r="M126" s="47">
        <v>7.32</v>
      </c>
      <c r="N126" s="56"/>
    </row>
    <row r="127" spans="1:14" ht="80.099999999999994" customHeight="1">
      <c r="A127" s="50">
        <f t="shared" si="1"/>
        <v>122</v>
      </c>
      <c r="B127" s="39" t="s">
        <v>126</v>
      </c>
      <c r="C127" s="15" t="s">
        <v>9</v>
      </c>
      <c r="D127" s="15" t="s">
        <v>165</v>
      </c>
      <c r="E127" s="15" t="s">
        <v>10</v>
      </c>
      <c r="F127" s="11">
        <v>416</v>
      </c>
      <c r="G127" s="83">
        <v>59.5</v>
      </c>
      <c r="H127" s="87">
        <v>100</v>
      </c>
      <c r="I127" s="85">
        <v>69.59</v>
      </c>
      <c r="J127" s="74">
        <v>424873</v>
      </c>
      <c r="K127" s="74">
        <v>129065</v>
      </c>
      <c r="L127" s="15" t="s">
        <v>18</v>
      </c>
      <c r="M127" s="45" t="s">
        <v>66</v>
      </c>
      <c r="N127" s="56"/>
    </row>
    <row r="128" spans="1:14" ht="80.099999999999994" customHeight="1">
      <c r="A128" s="50">
        <f t="shared" si="1"/>
        <v>123</v>
      </c>
      <c r="B128" s="14" t="s">
        <v>125</v>
      </c>
      <c r="C128" s="15" t="s">
        <v>9</v>
      </c>
      <c r="D128" s="15" t="s">
        <v>165</v>
      </c>
      <c r="E128" s="15" t="s">
        <v>10</v>
      </c>
      <c r="F128" s="11">
        <v>417</v>
      </c>
      <c r="G128" s="83">
        <v>59.5</v>
      </c>
      <c r="H128" s="85">
        <v>100</v>
      </c>
      <c r="I128" s="85">
        <v>100</v>
      </c>
      <c r="J128" s="74">
        <v>210560</v>
      </c>
      <c r="K128" s="74">
        <v>0</v>
      </c>
      <c r="L128" s="15" t="s">
        <v>52</v>
      </c>
      <c r="M128" s="45" t="s">
        <v>66</v>
      </c>
      <c r="N128" s="56" t="s">
        <v>219</v>
      </c>
    </row>
    <row r="129" spans="1:14" ht="80.099999999999994" customHeight="1">
      <c r="A129" s="50">
        <f t="shared" si="1"/>
        <v>124</v>
      </c>
      <c r="B129" s="24" t="s">
        <v>122</v>
      </c>
      <c r="C129" s="15" t="s">
        <v>9</v>
      </c>
      <c r="D129" s="15" t="s">
        <v>165</v>
      </c>
      <c r="E129" s="15" t="s">
        <v>10</v>
      </c>
      <c r="F129" s="11">
        <v>349</v>
      </c>
      <c r="G129" s="83">
        <v>59</v>
      </c>
      <c r="H129" s="85">
        <v>76.400000000000006</v>
      </c>
      <c r="I129" s="85">
        <v>76.400000000000006</v>
      </c>
      <c r="J129" s="74">
        <v>234745</v>
      </c>
      <c r="K129" s="74">
        <v>36332</v>
      </c>
      <c r="L129" s="15" t="s">
        <v>154</v>
      </c>
      <c r="M129" s="45" t="s">
        <v>66</v>
      </c>
      <c r="N129" s="56"/>
    </row>
    <row r="130" spans="1:14" ht="80.099999999999994" customHeight="1">
      <c r="A130" s="50">
        <f t="shared" si="1"/>
        <v>125</v>
      </c>
      <c r="B130" s="24" t="s">
        <v>137</v>
      </c>
      <c r="C130" s="15" t="s">
        <v>9</v>
      </c>
      <c r="D130" s="15" t="s">
        <v>165</v>
      </c>
      <c r="E130" s="15" t="s">
        <v>10</v>
      </c>
      <c r="F130" s="11">
        <v>361</v>
      </c>
      <c r="G130" s="83">
        <v>58</v>
      </c>
      <c r="H130" s="82">
        <v>99</v>
      </c>
      <c r="I130" s="85">
        <v>99</v>
      </c>
      <c r="J130" s="74">
        <v>660812.80000000005</v>
      </c>
      <c r="K130" s="74">
        <v>103711.8</v>
      </c>
      <c r="L130" s="15" t="s">
        <v>19</v>
      </c>
      <c r="M130" s="45" t="s">
        <v>66</v>
      </c>
      <c r="N130" s="56" t="s">
        <v>221</v>
      </c>
    </row>
    <row r="131" spans="1:14" ht="80.099999999999994" customHeight="1">
      <c r="A131" s="50">
        <f t="shared" si="1"/>
        <v>126</v>
      </c>
      <c r="B131" s="24" t="s">
        <v>128</v>
      </c>
      <c r="C131" s="15" t="s">
        <v>9</v>
      </c>
      <c r="D131" s="15" t="s">
        <v>165</v>
      </c>
      <c r="E131" s="15" t="s">
        <v>10</v>
      </c>
      <c r="F131" s="11">
        <v>365</v>
      </c>
      <c r="G131" s="83">
        <v>58</v>
      </c>
      <c r="H131" s="82">
        <v>100</v>
      </c>
      <c r="I131" s="82">
        <v>80.09</v>
      </c>
      <c r="J131" s="74">
        <v>228803</v>
      </c>
      <c r="K131" s="74">
        <v>45435</v>
      </c>
      <c r="L131" s="15" t="s">
        <v>19</v>
      </c>
      <c r="M131" s="45" t="s">
        <v>66</v>
      </c>
      <c r="N131" s="56"/>
    </row>
    <row r="132" spans="1:14" ht="75.75" customHeight="1">
      <c r="A132" s="50">
        <f t="shared" si="1"/>
        <v>127</v>
      </c>
      <c r="B132" s="39" t="s">
        <v>111</v>
      </c>
      <c r="C132" s="15" t="s">
        <v>9</v>
      </c>
      <c r="D132" s="15" t="s">
        <v>165</v>
      </c>
      <c r="E132" s="15" t="s">
        <v>10</v>
      </c>
      <c r="F132" s="11">
        <v>348</v>
      </c>
      <c r="G132" s="83">
        <v>57.5</v>
      </c>
      <c r="H132" s="87">
        <v>99</v>
      </c>
      <c r="I132" s="85">
        <v>73</v>
      </c>
      <c r="J132" s="74">
        <v>139677</v>
      </c>
      <c r="K132" s="74">
        <v>18459</v>
      </c>
      <c r="L132" s="15" t="s">
        <v>19</v>
      </c>
      <c r="M132" s="44" t="s">
        <v>66</v>
      </c>
      <c r="N132" s="56" t="s">
        <v>222</v>
      </c>
    </row>
    <row r="133" spans="1:14" ht="188.25" customHeight="1">
      <c r="A133" s="50">
        <f t="shared" si="1"/>
        <v>128</v>
      </c>
      <c r="B133" s="24" t="s">
        <v>131</v>
      </c>
      <c r="C133" s="15" t="s">
        <v>9</v>
      </c>
      <c r="D133" s="15" t="s">
        <v>165</v>
      </c>
      <c r="E133" s="15" t="s">
        <v>10</v>
      </c>
      <c r="F133" s="11">
        <v>413</v>
      </c>
      <c r="G133" s="83">
        <v>57</v>
      </c>
      <c r="H133" s="86">
        <v>100</v>
      </c>
      <c r="I133" s="82">
        <v>46.42</v>
      </c>
      <c r="J133" s="74">
        <v>730162</v>
      </c>
      <c r="K133" s="74">
        <v>520043</v>
      </c>
      <c r="L133" s="15" t="s">
        <v>155</v>
      </c>
      <c r="M133" s="44">
        <v>75855760</v>
      </c>
      <c r="N133" s="56" t="s">
        <v>217</v>
      </c>
    </row>
    <row r="134" spans="1:14" ht="80.099999999999994" customHeight="1">
      <c r="A134" s="50">
        <f t="shared" si="1"/>
        <v>129</v>
      </c>
      <c r="B134" s="22" t="s">
        <v>204</v>
      </c>
      <c r="C134" s="10" t="s">
        <v>64</v>
      </c>
      <c r="D134" s="15" t="s">
        <v>114</v>
      </c>
      <c r="E134" s="10" t="s">
        <v>10</v>
      </c>
      <c r="F134" s="10">
        <v>859</v>
      </c>
      <c r="G134" s="85">
        <v>54.5</v>
      </c>
      <c r="H134" s="85">
        <v>12</v>
      </c>
      <c r="I134" s="85">
        <v>12.32</v>
      </c>
      <c r="J134" s="74">
        <v>102062</v>
      </c>
      <c r="K134" s="74">
        <v>90378</v>
      </c>
      <c r="L134" s="10">
        <v>2020</v>
      </c>
      <c r="M134" s="45" t="s">
        <v>66</v>
      </c>
      <c r="N134" s="56"/>
    </row>
    <row r="135" spans="1:14" ht="80.099999999999994" customHeight="1">
      <c r="A135" s="50">
        <f t="shared" si="1"/>
        <v>130</v>
      </c>
      <c r="B135" s="24" t="s">
        <v>133</v>
      </c>
      <c r="C135" s="15" t="s">
        <v>9</v>
      </c>
      <c r="D135" s="15" t="s">
        <v>165</v>
      </c>
      <c r="E135" s="15" t="s">
        <v>10</v>
      </c>
      <c r="F135" s="11">
        <v>385</v>
      </c>
      <c r="G135" s="83">
        <v>51.5</v>
      </c>
      <c r="H135" s="82">
        <v>84</v>
      </c>
      <c r="I135" s="82">
        <v>84</v>
      </c>
      <c r="J135" s="74">
        <v>303482</v>
      </c>
      <c r="K135" s="74">
        <v>100045</v>
      </c>
      <c r="L135" s="15" t="s">
        <v>154</v>
      </c>
      <c r="M135" s="45" t="s">
        <v>66</v>
      </c>
      <c r="N135" s="56"/>
    </row>
    <row r="136" spans="1:14" ht="80.099999999999994" customHeight="1">
      <c r="A136" s="50">
        <f t="shared" ref="A136:A141" si="2">A135+1</f>
        <v>131</v>
      </c>
      <c r="B136" s="22" t="s">
        <v>112</v>
      </c>
      <c r="C136" s="11" t="s">
        <v>113</v>
      </c>
      <c r="D136" s="15" t="s">
        <v>113</v>
      </c>
      <c r="E136" s="11" t="s">
        <v>10</v>
      </c>
      <c r="F136" s="11">
        <v>473</v>
      </c>
      <c r="G136" s="82">
        <v>50.5</v>
      </c>
      <c r="H136" s="82">
        <v>100</v>
      </c>
      <c r="I136" s="82">
        <v>99.49</v>
      </c>
      <c r="J136" s="74">
        <v>172484</v>
      </c>
      <c r="K136" s="74">
        <v>0</v>
      </c>
      <c r="L136" s="11">
        <v>2016</v>
      </c>
      <c r="M136" s="45">
        <f>172484000/4.45</f>
        <v>38760449.438202247</v>
      </c>
      <c r="N136" s="56" t="s">
        <v>243</v>
      </c>
    </row>
    <row r="137" spans="1:14" ht="80.099999999999994" customHeight="1">
      <c r="A137" s="50">
        <f t="shared" si="2"/>
        <v>132</v>
      </c>
      <c r="B137" s="39" t="s">
        <v>139</v>
      </c>
      <c r="C137" s="15" t="s">
        <v>9</v>
      </c>
      <c r="D137" s="15" t="s">
        <v>165</v>
      </c>
      <c r="E137" s="15" t="s">
        <v>10</v>
      </c>
      <c r="F137" s="11">
        <v>714</v>
      </c>
      <c r="G137" s="83">
        <v>47.5</v>
      </c>
      <c r="H137" s="86">
        <v>0</v>
      </c>
      <c r="I137" s="85">
        <v>0.39</v>
      </c>
      <c r="J137" s="74">
        <v>662844</v>
      </c>
      <c r="K137" s="74">
        <v>661061</v>
      </c>
      <c r="L137" s="15" t="s">
        <v>154</v>
      </c>
      <c r="M137" s="45" t="s">
        <v>66</v>
      </c>
      <c r="N137" s="56"/>
    </row>
    <row r="138" spans="1:14" ht="80.099999999999994" customHeight="1">
      <c r="A138" s="50">
        <f t="shared" si="2"/>
        <v>133</v>
      </c>
      <c r="B138" s="24" t="s">
        <v>134</v>
      </c>
      <c r="C138" s="15" t="s">
        <v>9</v>
      </c>
      <c r="D138" s="15" t="s">
        <v>165</v>
      </c>
      <c r="E138" s="15" t="s">
        <v>10</v>
      </c>
      <c r="F138" s="11">
        <v>356</v>
      </c>
      <c r="G138" s="83">
        <v>47</v>
      </c>
      <c r="H138" s="82">
        <v>70</v>
      </c>
      <c r="I138" s="85">
        <v>70</v>
      </c>
      <c r="J138" s="74">
        <v>763327</v>
      </c>
      <c r="K138" s="74">
        <v>241185</v>
      </c>
      <c r="L138" s="15" t="s">
        <v>154</v>
      </c>
      <c r="M138" s="45" t="s">
        <v>66</v>
      </c>
      <c r="N138" s="56"/>
    </row>
    <row r="139" spans="1:14" ht="80.099999999999994" customHeight="1">
      <c r="A139" s="50">
        <f t="shared" si="2"/>
        <v>134</v>
      </c>
      <c r="B139" s="39" t="s">
        <v>135</v>
      </c>
      <c r="C139" s="15" t="s">
        <v>9</v>
      </c>
      <c r="D139" s="15" t="s">
        <v>165</v>
      </c>
      <c r="E139" s="15" t="s">
        <v>10</v>
      </c>
      <c r="F139" s="11">
        <v>1123</v>
      </c>
      <c r="G139" s="83">
        <v>43.5</v>
      </c>
      <c r="H139" s="86">
        <v>0</v>
      </c>
      <c r="I139" s="82">
        <v>0</v>
      </c>
      <c r="J139" s="74">
        <v>163036</v>
      </c>
      <c r="K139" s="74">
        <v>162119</v>
      </c>
      <c r="L139" s="40">
        <v>2020</v>
      </c>
      <c r="M139" s="45" t="s">
        <v>136</v>
      </c>
      <c r="N139" s="56"/>
    </row>
    <row r="140" spans="1:14" ht="80.099999999999994" customHeight="1">
      <c r="A140" s="50">
        <f t="shared" si="2"/>
        <v>135</v>
      </c>
      <c r="B140" s="32" t="s">
        <v>132</v>
      </c>
      <c r="C140" s="11" t="s">
        <v>9</v>
      </c>
      <c r="D140" s="35" t="s">
        <v>22</v>
      </c>
      <c r="E140" s="20" t="s">
        <v>10</v>
      </c>
      <c r="F140" s="20">
        <v>826</v>
      </c>
      <c r="G140" s="82">
        <v>33</v>
      </c>
      <c r="H140" s="82">
        <v>40.51</v>
      </c>
      <c r="I140" s="82">
        <v>40.51</v>
      </c>
      <c r="J140" s="74">
        <v>281159</v>
      </c>
      <c r="K140" s="74">
        <v>170932</v>
      </c>
      <c r="L140" s="23">
        <v>2030</v>
      </c>
      <c r="M140" s="45" t="s">
        <v>66</v>
      </c>
      <c r="N140" s="56"/>
    </row>
    <row r="141" spans="1:14" ht="80.099999999999994" customHeight="1" thickBot="1">
      <c r="A141" s="50">
        <f t="shared" si="2"/>
        <v>136</v>
      </c>
      <c r="B141" s="51" t="s">
        <v>141</v>
      </c>
      <c r="C141" s="52" t="s">
        <v>9</v>
      </c>
      <c r="D141" s="52" t="s">
        <v>165</v>
      </c>
      <c r="E141" s="52" t="s">
        <v>10</v>
      </c>
      <c r="F141" s="53">
        <v>409</v>
      </c>
      <c r="G141" s="84">
        <v>11</v>
      </c>
      <c r="H141" s="90">
        <v>100</v>
      </c>
      <c r="I141" s="90">
        <v>96.31</v>
      </c>
      <c r="J141" s="78">
        <v>2627503</v>
      </c>
      <c r="K141" s="78">
        <v>2047297</v>
      </c>
      <c r="L141" s="54">
        <v>2007</v>
      </c>
      <c r="M141" s="55" t="s">
        <v>13</v>
      </c>
      <c r="N141" s="60"/>
    </row>
    <row r="142" spans="1:14">
      <c r="A142" s="101" t="s">
        <v>144</v>
      </c>
      <c r="B142" s="102"/>
      <c r="C142" s="57">
        <f>COUNT(A6:A141)</f>
        <v>136</v>
      </c>
      <c r="D142" s="61"/>
      <c r="E142" s="57"/>
      <c r="F142" s="57"/>
      <c r="G142" s="62"/>
      <c r="H142" s="62"/>
      <c r="I142" s="62"/>
      <c r="J142" s="79">
        <f>SUM(J6:J141)</f>
        <v>173842803.64000005</v>
      </c>
      <c r="K142" s="79">
        <f>SUM(K6:K141)</f>
        <v>104778498.85000002</v>
      </c>
      <c r="L142" s="17"/>
      <c r="M142" s="30"/>
      <c r="N142" s="71"/>
    </row>
    <row r="143" spans="1:14">
      <c r="A143" s="63"/>
      <c r="B143" s="63"/>
      <c r="C143" s="57"/>
      <c r="E143" s="17"/>
      <c r="F143" s="17"/>
      <c r="G143" s="62"/>
      <c r="H143" s="91"/>
      <c r="I143" s="91"/>
      <c r="J143" s="62"/>
      <c r="K143" s="62"/>
      <c r="L143" s="17"/>
      <c r="M143" s="30"/>
    </row>
    <row r="144" spans="1:14" s="65" customFormat="1" ht="20.100000000000001" customHeight="1">
      <c r="A144" s="64" t="s">
        <v>224</v>
      </c>
      <c r="B144" s="100" t="s">
        <v>227</v>
      </c>
      <c r="C144" s="100"/>
      <c r="D144" s="100"/>
      <c r="E144" s="100"/>
      <c r="F144" s="100"/>
      <c r="G144" s="100"/>
      <c r="H144" s="100"/>
      <c r="I144" s="100"/>
      <c r="J144" s="100"/>
      <c r="K144" s="100"/>
      <c r="L144" s="100"/>
      <c r="M144" s="100"/>
      <c r="N144" s="100"/>
    </row>
    <row r="145" spans="1:16" s="65" customFormat="1" ht="20.100000000000001" customHeight="1">
      <c r="A145" s="66" t="s">
        <v>225</v>
      </c>
      <c r="B145" s="97" t="s">
        <v>228</v>
      </c>
      <c r="C145" s="97"/>
      <c r="D145" s="97"/>
      <c r="E145" s="97"/>
      <c r="F145" s="97"/>
      <c r="G145" s="97"/>
      <c r="H145" s="97"/>
      <c r="I145" s="97"/>
      <c r="J145" s="97"/>
      <c r="K145" s="97"/>
      <c r="L145" s="97"/>
      <c r="M145" s="97"/>
      <c r="N145" s="97"/>
    </row>
    <row r="146" spans="1:16" s="65" customFormat="1" ht="20.100000000000001" customHeight="1">
      <c r="A146" s="66" t="s">
        <v>226</v>
      </c>
      <c r="B146" s="97" t="s">
        <v>229</v>
      </c>
      <c r="C146" s="97"/>
      <c r="D146" s="97"/>
      <c r="E146" s="97"/>
      <c r="F146" s="97"/>
      <c r="G146" s="97"/>
      <c r="H146" s="97"/>
      <c r="I146" s="97"/>
      <c r="J146" s="97"/>
      <c r="K146" s="97"/>
      <c r="L146" s="97"/>
      <c r="M146" s="97"/>
      <c r="N146" s="97"/>
      <c r="P146" s="29"/>
    </row>
    <row r="232" spans="10:11">
      <c r="J232" s="67">
        <f>SUM(J6:J141)</f>
        <v>173842803.64000005</v>
      </c>
      <c r="K232" s="67">
        <f>SUM(K6:K141)</f>
        <v>104778498.85000002</v>
      </c>
    </row>
    <row r="233" spans="10:11">
      <c r="J233" s="67">
        <f>J142-J232</f>
        <v>0</v>
      </c>
      <c r="K233" s="67">
        <f>K142-K232</f>
        <v>0</v>
      </c>
    </row>
    <row r="237" spans="10:11" ht="12.75" customHeight="1"/>
  </sheetData>
  <sheetProtection selectLockedCells="1" selectUnlockedCells="1"/>
  <autoFilter ref="A5:M146">
    <sortState ref="A8:X147">
      <sortCondition descending="1" ref="G7:G147"/>
    </sortState>
  </autoFilter>
  <mergeCells count="18">
    <mergeCell ref="B145:N145"/>
    <mergeCell ref="B146:N146"/>
    <mergeCell ref="D3:D4"/>
    <mergeCell ref="E3:E4"/>
    <mergeCell ref="B144:N144"/>
    <mergeCell ref="A142:B142"/>
    <mergeCell ref="F3:F4"/>
    <mergeCell ref="A3:A4"/>
    <mergeCell ref="B3:B4"/>
    <mergeCell ref="C3:C4"/>
    <mergeCell ref="M3:N3"/>
    <mergeCell ref="A1:B1"/>
    <mergeCell ref="L3:L4"/>
    <mergeCell ref="G3:G4"/>
    <mergeCell ref="H3:H4"/>
    <mergeCell ref="I3:I4"/>
    <mergeCell ref="J3:J4"/>
    <mergeCell ref="K3:K4"/>
  </mergeCells>
  <printOptions horizontalCentered="1"/>
  <pageMargins left="0.23622047244094491" right="0.23622047244094491" top="0.74803149606299213" bottom="0.35433070866141736" header="0.31496062992125984" footer="0.31496062992125984"/>
  <pageSetup paperSize="8" scale="55" fitToHeight="0" orientation="landscape" useFirstPageNumber="1" r:id="rId1"/>
  <headerFooter alignWithMargins="0">
    <oddFooter>&amp;C&amp;P</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M32"/>
  <sheetViews>
    <sheetView workbookViewId="0">
      <selection activeCell="J13" sqref="J13"/>
    </sheetView>
  </sheetViews>
  <sheetFormatPr defaultRowHeight="12.75"/>
  <cols>
    <col min="1" max="1" width="5.85546875" style="1" customWidth="1"/>
    <col min="2" max="2" width="48.5703125" style="1" customWidth="1"/>
    <col min="3" max="3" width="13.140625" style="1" customWidth="1"/>
    <col min="4" max="8" width="9.140625" style="1"/>
  </cols>
  <sheetData>
    <row r="3" spans="1:13">
      <c r="B3" s="2"/>
      <c r="C3" s="2"/>
      <c r="E3" s="3"/>
    </row>
    <row r="4" spans="1:13">
      <c r="B4" s="2"/>
      <c r="C4" s="2"/>
      <c r="E4" s="3"/>
    </row>
    <row r="5" spans="1:13">
      <c r="B5" s="2"/>
      <c r="C5" s="2"/>
      <c r="D5" s="1">
        <v>2017</v>
      </c>
      <c r="E5" s="3" t="s">
        <v>175</v>
      </c>
      <c r="F5" s="1">
        <v>2018</v>
      </c>
    </row>
    <row r="6" spans="1:13">
      <c r="A6" s="1">
        <v>1</v>
      </c>
      <c r="B6" s="4" t="s">
        <v>145</v>
      </c>
      <c r="C6" s="4" t="s">
        <v>9</v>
      </c>
      <c r="D6" s="5" t="s">
        <v>176</v>
      </c>
      <c r="E6" s="3">
        <v>4</v>
      </c>
      <c r="F6" s="6">
        <f>D6+E6</f>
        <v>107</v>
      </c>
    </row>
    <row r="7" spans="1:13">
      <c r="A7" s="1">
        <f>A6+1</f>
        <v>2</v>
      </c>
      <c r="B7" s="4" t="s">
        <v>146</v>
      </c>
      <c r="C7" s="4" t="s">
        <v>15</v>
      </c>
      <c r="D7" s="5" t="s">
        <v>177</v>
      </c>
      <c r="E7" s="3"/>
      <c r="F7" s="6">
        <f t="shared" ref="F7:F15" si="0">D7+E7</f>
        <v>2</v>
      </c>
    </row>
    <row r="8" spans="1:13">
      <c r="A8" s="1">
        <f t="shared" ref="A8:A14" si="1">A7+1</f>
        <v>3</v>
      </c>
      <c r="B8" s="4" t="s">
        <v>147</v>
      </c>
      <c r="C8" s="4" t="s">
        <v>64</v>
      </c>
      <c r="D8" s="5" t="s">
        <v>177</v>
      </c>
      <c r="E8" s="3"/>
      <c r="F8" s="6">
        <f t="shared" si="0"/>
        <v>2</v>
      </c>
    </row>
    <row r="9" spans="1:13">
      <c r="A9" s="1">
        <f t="shared" si="1"/>
        <v>4</v>
      </c>
      <c r="B9" s="4" t="s">
        <v>174</v>
      </c>
      <c r="C9" s="4" t="s">
        <v>174</v>
      </c>
      <c r="D9" s="5" t="s">
        <v>177</v>
      </c>
      <c r="E9" s="3">
        <v>2</v>
      </c>
      <c r="F9" s="6">
        <f t="shared" si="0"/>
        <v>4</v>
      </c>
    </row>
    <row r="10" spans="1:13">
      <c r="A10" s="1">
        <f t="shared" si="1"/>
        <v>5</v>
      </c>
      <c r="B10" s="4" t="s">
        <v>161</v>
      </c>
      <c r="C10" s="4" t="s">
        <v>160</v>
      </c>
      <c r="D10" s="5" t="s">
        <v>178</v>
      </c>
      <c r="E10" s="3">
        <v>-1</v>
      </c>
      <c r="F10" s="6">
        <f t="shared" si="0"/>
        <v>9</v>
      </c>
    </row>
    <row r="11" spans="1:13" ht="15" customHeight="1">
      <c r="A11" s="1">
        <f t="shared" si="1"/>
        <v>6</v>
      </c>
      <c r="B11" s="4" t="s">
        <v>148</v>
      </c>
      <c r="C11" s="4" t="s">
        <v>163</v>
      </c>
      <c r="D11" s="5" t="s">
        <v>170</v>
      </c>
      <c r="E11" s="3"/>
      <c r="F11" s="6">
        <f t="shared" si="0"/>
        <v>1</v>
      </c>
    </row>
    <row r="12" spans="1:13">
      <c r="A12" s="1">
        <f t="shared" si="1"/>
        <v>7</v>
      </c>
      <c r="B12" s="4" t="s">
        <v>173</v>
      </c>
      <c r="C12" s="4" t="s">
        <v>164</v>
      </c>
      <c r="D12" s="5" t="s">
        <v>170</v>
      </c>
      <c r="E12" s="3"/>
      <c r="F12" s="6">
        <f t="shared" si="0"/>
        <v>1</v>
      </c>
    </row>
    <row r="13" spans="1:13">
      <c r="A13" s="1">
        <f t="shared" si="1"/>
        <v>8</v>
      </c>
      <c r="B13" s="4" t="s">
        <v>149</v>
      </c>
      <c r="C13" s="4" t="s">
        <v>113</v>
      </c>
      <c r="D13" s="5" t="s">
        <v>170</v>
      </c>
      <c r="E13" s="3"/>
      <c r="F13" s="6">
        <f t="shared" si="0"/>
        <v>1</v>
      </c>
    </row>
    <row r="14" spans="1:13" ht="19.5" customHeight="1">
      <c r="A14" s="1">
        <f t="shared" si="1"/>
        <v>9</v>
      </c>
      <c r="B14" s="4" t="s">
        <v>150</v>
      </c>
      <c r="C14" s="4" t="s">
        <v>159</v>
      </c>
      <c r="D14" s="5" t="s">
        <v>170</v>
      </c>
      <c r="E14" s="3"/>
      <c r="F14" s="6">
        <f t="shared" si="0"/>
        <v>1</v>
      </c>
      <c r="M14">
        <f>M15+M16</f>
        <v>109.7</v>
      </c>
    </row>
    <row r="15" spans="1:13">
      <c r="A15" s="1">
        <v>10</v>
      </c>
      <c r="B15" s="2"/>
      <c r="C15" s="2" t="s">
        <v>172</v>
      </c>
      <c r="D15" s="7"/>
      <c r="E15" s="3">
        <v>1</v>
      </c>
      <c r="F15" s="6">
        <f t="shared" si="0"/>
        <v>1</v>
      </c>
      <c r="K15">
        <v>0.19</v>
      </c>
      <c r="L15">
        <v>30</v>
      </c>
      <c r="M15">
        <f>L15*K15</f>
        <v>5.7</v>
      </c>
    </row>
    <row r="16" spans="1:13">
      <c r="B16" s="2"/>
      <c r="C16" s="2"/>
      <c r="D16" s="8">
        <f>D6+D7+D8+D9+D10+D11+D12+D13+D14</f>
        <v>123</v>
      </c>
      <c r="E16" s="9">
        <f>SUM(E6:E14)</f>
        <v>5</v>
      </c>
      <c r="F16" s="8">
        <f>SUM(F6:F14)</f>
        <v>128</v>
      </c>
      <c r="K16">
        <v>0.26</v>
      </c>
      <c r="L16">
        <v>400</v>
      </c>
      <c r="M16">
        <f>L16*K16</f>
        <v>104</v>
      </c>
    </row>
    <row r="17" spans="2:8">
      <c r="B17" s="2"/>
      <c r="C17" s="2"/>
      <c r="E17" s="3"/>
    </row>
    <row r="18" spans="2:8">
      <c r="B18" s="2"/>
      <c r="C18" s="2"/>
    </row>
    <row r="19" spans="2:8">
      <c r="B19" s="2"/>
      <c r="C19" s="2"/>
    </row>
    <row r="20" spans="2:8">
      <c r="B20" s="2"/>
      <c r="C20" s="2"/>
      <c r="H20" s="1">
        <f>75</f>
        <v>75</v>
      </c>
    </row>
    <row r="21" spans="2:8">
      <c r="B21" s="2"/>
      <c r="C21" s="2"/>
      <c r="H21" s="1">
        <v>4.5999999999999996</v>
      </c>
    </row>
    <row r="22" spans="2:8">
      <c r="B22" s="2"/>
      <c r="C22" s="2"/>
      <c r="H22" s="1">
        <f>H20*H21</f>
        <v>345</v>
      </c>
    </row>
    <row r="23" spans="2:8">
      <c r="B23" s="2"/>
      <c r="C23" s="2"/>
    </row>
    <row r="24" spans="2:8">
      <c r="B24" s="2"/>
      <c r="C24" s="2"/>
    </row>
    <row r="25" spans="2:8">
      <c r="B25" s="2"/>
      <c r="C25" s="2"/>
    </row>
    <row r="26" spans="2:8">
      <c r="B26" s="2"/>
      <c r="C26" s="2"/>
    </row>
    <row r="27" spans="2:8">
      <c r="B27" s="2"/>
      <c r="C27" s="2"/>
    </row>
    <row r="28" spans="2:8">
      <c r="B28" s="2"/>
      <c r="C28" s="2"/>
    </row>
    <row r="29" spans="2:8">
      <c r="B29" s="2"/>
      <c r="C29" s="2"/>
    </row>
    <row r="30" spans="2:8">
      <c r="B30" s="2"/>
      <c r="C30" s="2"/>
    </row>
    <row r="31" spans="2:8">
      <c r="B31" s="2"/>
      <c r="C31" s="2"/>
    </row>
    <row r="32" spans="2:8">
      <c r="B32" s="2"/>
      <c r="C32" s="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
  <TotalTime>1454</TotalTime>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centralizare</vt:lpstr>
      <vt:lpstr>Foaie1</vt:lpstr>
      <vt:lpstr>centralizare!Print_Area</vt:lpstr>
      <vt:lpstr>centralizare!Print_Titles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Ana</dc:creator>
  <cp:keywords/>
  <dc:description/>
  <cp:lastModifiedBy>MAGDALENA-DIANA ROSSI</cp:lastModifiedBy>
  <cp:revision>412</cp:revision>
  <cp:lastPrinted>2019-07-02T06:54:35Z</cp:lastPrinted>
  <dcterms:created xsi:type="dcterms:W3CDTF">2009-04-16T08:32:48Z</dcterms:created>
  <dcterms:modified xsi:type="dcterms:W3CDTF">2019-07-02T06:54:44Z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nfo 1">
    <vt:lpwstr/>
  </property>
  <property fmtid="{D5CDD505-2E9C-101B-9397-08002B2CF9AE}" pid="3" name="Info 2">
    <vt:lpwstr/>
  </property>
  <property fmtid="{D5CDD505-2E9C-101B-9397-08002B2CF9AE}" pid="4" name="Info 3">
    <vt:lpwstr/>
  </property>
  <property fmtid="{D5CDD505-2E9C-101B-9397-08002B2CF9AE}" pid="5" name="Info 4">
    <vt:lpwstr/>
  </property>
</Properties>
</file>