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5792864\Desktop\"/>
    </mc:Choice>
  </mc:AlternateContent>
  <bookViews>
    <workbookView xWindow="0" yWindow="0" windowWidth="16380" windowHeight="8190" tabRatio="453"/>
  </bookViews>
  <sheets>
    <sheet name="centralizare" sheetId="8" r:id="rId1"/>
  </sheets>
  <definedNames>
    <definedName name="__xlfn_COUNTIFS">#N/A</definedName>
    <definedName name="_xlnm._FilterDatabase" localSheetId="0" hidden="1">centralizare!$A$9:$X$170</definedName>
    <definedName name="_xlnm.Print_Area" localSheetId="0">centralizare!$A$1:$P$179</definedName>
    <definedName name="_xlnm.Print_Titles" localSheetId="0">centralizare!$7:$9</definedName>
  </definedNames>
  <calcPr calcId="162913"/>
</workbook>
</file>

<file path=xl/calcChain.xml><?xml version="1.0" encoding="utf-8"?>
<calcChain xmlns="http://schemas.openxmlformats.org/spreadsheetml/2006/main">
  <c r="C170" i="8" l="1"/>
  <c r="O59" i="8"/>
  <c r="O125" i="8"/>
  <c r="O121" i="8"/>
  <c r="O81" i="8"/>
  <c r="O135" i="8"/>
  <c r="O75" i="8"/>
  <c r="O86" i="8"/>
  <c r="O136" i="8" l="1"/>
  <c r="O138" i="8" l="1"/>
  <c r="O16" i="8"/>
  <c r="O15" i="8"/>
  <c r="O38" i="8" l="1"/>
  <c r="O37" i="8"/>
  <c r="O44" i="8"/>
  <c r="O43" i="8"/>
  <c r="O34" i="8"/>
  <c r="O65" i="8"/>
  <c r="O71" i="8"/>
  <c r="O11" i="8"/>
  <c r="O23" i="8" l="1"/>
  <c r="O144" i="8" l="1"/>
  <c r="O118" i="8"/>
  <c r="O48" i="8"/>
  <c r="O130" i="8" l="1"/>
  <c r="O149" i="8" l="1"/>
  <c r="O33" i="8"/>
  <c r="O32" i="8"/>
  <c r="O31" i="8"/>
  <c r="O20" i="8" l="1"/>
  <c r="O12" i="8"/>
  <c r="O22" i="8" l="1"/>
  <c r="O24" i="8"/>
  <c r="M126" i="8" l="1"/>
  <c r="M138" i="8"/>
  <c r="O96" i="8"/>
  <c r="O90" i="8"/>
  <c r="L83" i="8"/>
  <c r="L41" i="8"/>
  <c r="O56" i="8"/>
  <c r="M10" i="8"/>
  <c r="L170" i="8" l="1"/>
  <c r="M170" i="8"/>
  <c r="L240" i="8"/>
  <c r="L241" i="8" l="1"/>
  <c r="M239" i="8"/>
  <c r="M240" i="8" l="1"/>
</calcChain>
</file>

<file path=xl/comments1.xml><?xml version="1.0" encoding="utf-8"?>
<comments xmlns="http://schemas.openxmlformats.org/spreadsheetml/2006/main">
  <authors>
    <author>User</author>
  </authors>
  <commentList>
    <comment ref="L79" authorId="0" shapeId="0">
      <text>
        <r>
          <rPr>
            <b/>
            <sz val="9"/>
            <color indexed="81"/>
            <rFont val="Tahoma"/>
            <family val="2"/>
          </rPr>
          <t>User:</t>
        </r>
        <r>
          <rPr>
            <sz val="9"/>
            <color indexed="81"/>
            <rFont val="Tahoma"/>
            <family val="2"/>
          </rPr>
          <t xml:space="preserve">
</t>
        </r>
        <r>
          <rPr>
            <sz val="12"/>
            <color indexed="81"/>
            <rFont val="Tahoma"/>
            <family val="2"/>
          </rPr>
          <t>doar Buc-Ploiesti este 3.393.812mii lei cf HG 737/2008</t>
        </r>
        <r>
          <rPr>
            <sz val="9"/>
            <color indexed="81"/>
            <rFont val="Tahoma"/>
            <family val="2"/>
          </rPr>
          <t xml:space="preserve">
</t>
        </r>
      </text>
    </comment>
    <comment ref="M107" authorId="0" shapeId="0">
      <text>
        <r>
          <rPr>
            <b/>
            <sz val="9"/>
            <color indexed="81"/>
            <rFont val="Tahoma"/>
            <family val="2"/>
          </rPr>
          <t>User:</t>
        </r>
        <r>
          <rPr>
            <sz val="9"/>
            <color indexed="81"/>
            <rFont val="Tahoma"/>
            <family val="2"/>
          </rPr>
          <t xml:space="preserve">
Executie + supervizare. Alesd Sud si Nord.
</t>
        </r>
      </text>
    </comment>
  </commentList>
</comments>
</file>

<file path=xl/sharedStrings.xml><?xml version="1.0" encoding="utf-8"?>
<sst xmlns="http://schemas.openxmlformats.org/spreadsheetml/2006/main" count="887" uniqueCount="291">
  <si>
    <t>Nr. crt.</t>
  </si>
  <si>
    <t>Denumirea proiectului de investiţii semnificativ</t>
  </si>
  <si>
    <t>OPC</t>
  </si>
  <si>
    <t>PC / PN</t>
  </si>
  <si>
    <t>Cod fişă</t>
  </si>
  <si>
    <t>Punctaj ordonator principal de credite</t>
  </si>
  <si>
    <t>Indicatori eficienţă economică (euro / %)</t>
  </si>
  <si>
    <t>Constructia Autostrazii Orastie - Sibiu, km 0+000 - km 82+070</t>
  </si>
  <si>
    <t>PC</t>
  </si>
  <si>
    <t>MS</t>
  </si>
  <si>
    <t>Constructia autostrazii Timisoara – Lugoj si variantei de ocolire a orasului Timisoara la standard de autostrada, km 44+500 - km 79+625</t>
  </si>
  <si>
    <t>Constructia Variantei de Ocolire Targu Mures</t>
  </si>
  <si>
    <t>PN</t>
  </si>
  <si>
    <t>Constructia Autostrazii Lugoj - Deva</t>
  </si>
  <si>
    <t>”Ro-NET – Construirea unei infrastructuri naționale de broadband în zonele defavorizate, prin utilizarea fondurilor structurale”</t>
  </si>
  <si>
    <t>Constructia Autostrazii Sebes - Turda, km 0+000 - km 70+000</t>
  </si>
  <si>
    <t>Constructia Autostrazii Nadlac – Arad, km 0+000 - km 38+882</t>
  </si>
  <si>
    <t>Modernizare DN 5 sectorul Bucuresti - Adunatii Copaceni</t>
  </si>
  <si>
    <t>Largire la 4 benzi centura Bucuresti Sud intre A2 km 23+600 si A1 km 55+520</t>
  </si>
  <si>
    <t>Constructia Variantei de Ocolire a Municipiului Brasov</t>
  </si>
  <si>
    <t>Constructia Variantei de ocolire Stei</t>
  </si>
  <si>
    <t>Constructia Variantei de ocolire Targu Jiu</t>
  </si>
  <si>
    <t>Constructia Variantei de Ocolire Bacau</t>
  </si>
  <si>
    <t>ISPA 2000/RO/16/P/PT/002 - Largire la 4 benzi a DN 5, Adunatii Copaceni - Giurgiu</t>
  </si>
  <si>
    <t>Autostrada de Centura a Municipiului Bucuresti - Sector Centura Sud km 52+770 - 100+900</t>
  </si>
  <si>
    <t>Reabilitare DN6 Alexandria – Craiova</t>
  </si>
  <si>
    <t>Constructia Autostrazii Arad-Timisoara (inclusiv varianta de ocolire Arad), km 0+000 - km 44+500</t>
  </si>
  <si>
    <t>Constructia Variantei de Ocolire a Municipiului Constanta la standard de autostrada, km 0+000 - km 21+775</t>
  </si>
  <si>
    <t>MJ</t>
  </si>
  <si>
    <t>Constructia variantei de ocolire Alesd</t>
  </si>
  <si>
    <t>Modernizare centura rutiera a municipiului Bucuresti intre A1-DN7 si DN2-A2</t>
  </si>
  <si>
    <t>Modernizare DN 73 Pitesti-Campulung-Brasov km 13+800 - 42+850; km 54+050 - 128+250</t>
  </si>
  <si>
    <t>Reabilitare DN24 limita de judet Galati-Vaslui pana la Crasna si DN 24 B Crasna-Albita</t>
  </si>
  <si>
    <t>Reabilitare DN1H Zalau Alesd</t>
  </si>
  <si>
    <t>Autostrada Brasov- Cluj -  Bors</t>
  </si>
  <si>
    <t>DN 18  Moisei – Iacobeni, km 131+627- km 220+088</t>
  </si>
  <si>
    <t>Modernizarea infrastructurii privind siguranta circulatiei pe DN1, in sate lineare si puncte negre</t>
  </si>
  <si>
    <t>Reabilitare DN 15 Tg. Mures– Reghin, km 69+500- km 109+940 si DN15A Reghin – Saratel km 0+000 - km 46+597</t>
  </si>
  <si>
    <t>Reabilitare DN 14 Sibiu - Medias - Sighisoara, km 0+000 - km 51+100 si km 57+500 - km 89+400</t>
  </si>
  <si>
    <t>Varianta de ocolire Suceava 0+000 - 13+172</t>
  </si>
  <si>
    <t>Reabilitare DN 19 Lim. Jud. Bihor – Satu Mare, km 75+896 - 128+057</t>
  </si>
  <si>
    <t>Largire la 4 benzi DN 7, Baldana - Titu km 30+950 - 52+350, Jud. Dambovita</t>
  </si>
  <si>
    <t>Modernizare DN 29, Suceava - Botosani km 0+000 - 39+071, Jud. Suceava si Jud. Botosani</t>
  </si>
  <si>
    <t>Constructia Variantei de Ocolire Deva-Orastie la standard de autostrada</t>
  </si>
  <si>
    <t>Reabilitare DN1C/19; DN 1C Baia Mare - Livada, km 155+125 - km 200+170; DN1C Livada - Halmeu, km 200+170 - km 216+630; DN19 Satu-Mare -  Livada, km 135+000 - km 150+000</t>
  </si>
  <si>
    <t>ISPA/2000/RO/16/P/PT/004 - Reabilitarea DN 6, sectiunea Craiova - Drobeta Turnu Severin</t>
  </si>
  <si>
    <t>ISPA 2001/RO/16/P/PT/006 - Reabilitare DN 6,  Drobeta Turnu Severin - Lugoj</t>
  </si>
  <si>
    <t>Reabilitare DN 19 Oradea – Lim. Jud. Bihor, km 5+853 - 75+896</t>
  </si>
  <si>
    <t>Reabilitare DN 66 Petrosani - Simeria, km 136+000 - km 210+516</t>
  </si>
  <si>
    <t>DN 18   Sighetul Marmatiei  - Moisei, km 62+234- km 131+627</t>
  </si>
  <si>
    <t>Reabilitare DN1C Dej – Baia Mare, km 61+500 - km 147+990</t>
  </si>
  <si>
    <t>Reabilitare DN1H Zalau - Rastoci, km 75+446 - km 128+823</t>
  </si>
  <si>
    <t>Fluidizarea traficului pe DN 1 intre km 8+100 - 17+100 si centura Rutiera  in zona de nord a Municipiului Bucuresti - Ob.6</t>
  </si>
  <si>
    <t>Reabilitarea DN 79 Arad - Oradea, km 4+150 ÷ km 107+745</t>
  </si>
  <si>
    <t>Centura de ocolire Craiova varianta Sud  DN 56-DN 55-DN 6</t>
  </si>
  <si>
    <t>DN 18 - Baia Mare – Sighetul Marmatiei, km 3+522- km 62+234</t>
  </si>
  <si>
    <t>Varianta de ocolire Cluj Est</t>
  </si>
  <si>
    <t>Fluidizarea traficului pe DN1 intre km 8+100 - 17+100 si Centura Rutiera in zona de Nord a Mun. Bucuresti - Ob. 7</t>
  </si>
  <si>
    <t>Varianta de ocolire a municipiului Satu Mare</t>
  </si>
  <si>
    <t>Modernizare DN 71 Baldana - Targoviste - Sinaia km 0+000-44+130; km 51+041-109+905</t>
  </si>
  <si>
    <t>Reabilitare DN 1C, Cluj - Dej, km 8+300 - km 61+528</t>
  </si>
  <si>
    <t>Sporire capacitate de circulatie pe centura Ploiesti Vest Km 0+000 - 12+850</t>
  </si>
  <si>
    <t>Drum de centura in municipiul Oradea - Etapa a II-a</t>
  </si>
  <si>
    <t>Modernizare DN 72 Gaiesti - Ploiesti km 0+000 - 76+180</t>
  </si>
  <si>
    <t>Modernizare DN 67B Scoarta - Pitesti km 0+000 - 188+200</t>
  </si>
  <si>
    <t>Restructurare Sector de Drum si Varianta de Ocolire a Municipiului Pitesti/Constructia Variantei de Ocolire a Municipiului Pitesti cu profil de autostrada</t>
  </si>
  <si>
    <t>Constructia si Reabilitarea sectiunilor 4 Si 5 ale Autostrazii Bucuresti - Cernavoda Km 97+300 - Km151+480</t>
  </si>
  <si>
    <t>Total</t>
  </si>
  <si>
    <t>Constructia variantei de ocolire Barlad</t>
  </si>
  <si>
    <t>Varianta de ocolire Timisoara Sud</t>
  </si>
  <si>
    <t>MApN</t>
  </si>
  <si>
    <t>Podul suspendat peste Dunare in zona Braila, judetele Braila si Tulcea</t>
  </si>
  <si>
    <t>-</t>
  </si>
  <si>
    <t>Valoarea actualizată a proiectului
-mii lei-</t>
  </si>
  <si>
    <t>Alte informații</t>
  </si>
  <si>
    <t xml:space="preserve">Constructia Variantei de ocolire Craiova Sud </t>
  </si>
  <si>
    <t>Observații (comunicate de ordonatorii principali de credite)</t>
  </si>
  <si>
    <t>13</t>
  </si>
  <si>
    <t>Drum expres Craiova-Pitesti și legaturile la drumurile existente</t>
  </si>
  <si>
    <t xml:space="preserve">Proiectare si executie Drum de legatura DN5 - km 60+500 - Soseaua de Centura - Pod Prieteniei km 61+400 </t>
  </si>
  <si>
    <t>Complex Sportiv de Natatie - Otopeni, jud Ilfov</t>
  </si>
  <si>
    <t>Reabilitarea liniei de c.f. Frontiera-Curtici-Simeria parte componenta a Coridorului IV Paneuropean pentru circulatia trenurilor cu viteza maxima de 160 km/h, Sectiunea Frontiera-Curtici-Arad-km 614 (tronsonul 1) (Finanțat din titlul 56.03 - Programe din Fond de Coeziune)</t>
  </si>
  <si>
    <t>Reabilitarea liniei de de cale ferata Braşov – Simeria, componentă a Coridorului IV Pan-European, pentru circulaţia trenurilor cu viteză maximă de 160 km/h, sectiunea Sighișoara - Coşlariu (Finanțat din titlul 56.03 - Programe din FC și din titlul 58.03 - Programe din FC)</t>
  </si>
  <si>
    <t>Reabilitarea liniei de c.f. Brasov- Simeria, componentă a Coridorului IV Pan – European pentru circulaţia trenurilor cu viteza maximă de 160 km/h, sectiunea Coslariu - Simeria (Finanțat din titlul 56.03 - Programe din FC și din titlul 58.03 - Programe din FC)</t>
  </si>
  <si>
    <t xml:space="preserve">Modernizare DN28B Târgu Frumos – Botoșani km 0+000 – km 76+758
</t>
  </si>
  <si>
    <t>Apărări de maluri pe Canalul Sulina – Etapa finală (Finanțat din titlul 58.03 - Programe din Fond de Coeziune POIM 2014-2020)</t>
  </si>
  <si>
    <t>Autostrada Bucuresti - Brasov, km 0+000 -173+300</t>
  </si>
  <si>
    <t>Modernizarea infrastructurii portuare prin asigurarea creşterii adâncimilor şenalelor şi a bazinelor şi a siguranţei navigaţiei în Portul Constanţa (Finanțat din titlul 58.01 - Programul Operational Infrastructura Mare)</t>
  </si>
  <si>
    <t>Autostrada de Centura a Municipiului Bucuresti - Sector Centura Nord km 0+000 - 52+700</t>
  </si>
  <si>
    <t>Reabilitare DN 66 Filiasi Petrosani km 0+000 - km 131+000, Sector km 48+900 - km 93+500,Rovinari-Bumbesti Jiu</t>
  </si>
  <si>
    <t>Reabilitare DN 66 Filiasi - Petrosani km 0+000 - km 131+000 Sector km 93+500 - km 126+000, Bumbesti Jiu - Petrosani</t>
  </si>
  <si>
    <t>Reabilitarea liniei CF frontieră Curtici - Simeria parte componenta a Coridorului IV Pan-European pentru circulaţia trenurilor cu viteză maximă de 160 km/h, Tronsonul 2 :km 614-Gurasada şi Tronsonul 3: Gurasada-Simeria (punctaj) (Finanțat din titlul 56.03 - Programe din FC și din titlul 58.03 - Programe din FC)</t>
  </si>
  <si>
    <t>Stadionul National de Rugby “Arcul de Triumf”</t>
  </si>
  <si>
    <t>Consolidarea si  modernizarea stadionului Giulesti “Valentin Stanescu”</t>
  </si>
  <si>
    <t>Constructia Variantei de Ocolire Caracal</t>
  </si>
  <si>
    <t>Constructia Variantei de Ocolire a Municipiului Sibiu la standard de autostrada</t>
  </si>
  <si>
    <t>Îmbunătăţirea condiţiilor de navigaţie pe Dunăre între Călăraşi şi Brăila, km  375 – km 175 (Finanțat din titlul 56.03 - Programe din Fond de Coeziune, dini 84.01.55.01 -Transferuri interne, respectiv din 84.01.55.01.28 - Chelt. neeligibile ISPA - Fonduri nerambursabile si din 84.08.55.01.09 - Programe ISPA)</t>
  </si>
  <si>
    <t xml:space="preserve">Spital Regional de Urgență Iași </t>
  </si>
  <si>
    <t>Canal navigabil Dunare-Marea Neagra; DCS 300/1978; TITLUL 55 (1.184.661 mii lei)</t>
  </si>
  <si>
    <t>Masura ISPA 2000/RO/16/P/PT/007 - Reabilitarea liniei CF Campina - Predeal</t>
  </si>
  <si>
    <t>Masura ISPA 2000/RO/16/P/PT/001 - Reabilitarea liniei CF Bucuresti - Constanta</t>
  </si>
  <si>
    <t>Reabilitare DN 56 Craiova-Calafat, km. 0+000 - km. 84+020</t>
  </si>
  <si>
    <t>Apărări de maluri pe canalul Sulina şi sistem de măsurători topohidrografice şi de semnalizare pe Dunăre</t>
  </si>
  <si>
    <t>ISPA 2005/RO/16/P/PT/001 - Constructia variantei de ocolire Lugoj</t>
  </si>
  <si>
    <t>Constructie Autostrada Cernavoda-Constanta tronsoanele Cernavoda-Medgidia km 151+300- km 171+791 si Medgidia-Constanta km 170+750-km 201+570</t>
  </si>
  <si>
    <t>Canal navigabil Poarta Alba-Midia, Navodari; DCS 409/1983; TITLUL 55 (1.083.338 mii lei)</t>
  </si>
  <si>
    <t>Pod rutier la km 0+540 al Canalului Dunare - Marea Neagra şi lucrări aferente infrastructurii rutiere şi de acces în Port Constanţa (Finantat din titlul 56.01 -  Programe din Fond de Dezv. Regionala)</t>
  </si>
  <si>
    <t>Reabilitare DN 76 (E79) Deva - Oradea, km. 0+000 - km. 184+390</t>
  </si>
  <si>
    <t>Pasaj suprateran DJ602 centura Bucuresti-Domnesti</t>
  </si>
  <si>
    <t xml:space="preserve">Electrificare linie de cale ferata Doaga - Tecuci - Barbosi, inclusiv dispecer feroviar Galati                                                         </t>
  </si>
  <si>
    <t>Modernizare DN52 Alexandria - T. Magurele km 1+350 - km 44+600, km 49+194 - km 52+649</t>
  </si>
  <si>
    <t>Modernizare DN 51 Alexandria - Zimnicea, km 2+600 - km 43+783</t>
  </si>
  <si>
    <t>Stadion Steaua</t>
  </si>
  <si>
    <t>Reabilitare DN 1 , Sercaia  - Limita jud. Brasov/Sibiu km 220+000 - 261+130</t>
  </si>
  <si>
    <t xml:space="preserve">Linie noua de cale ferata Valcele - Ramnicu - Valcea                                                              </t>
  </si>
  <si>
    <t xml:space="preserve">Largire la 4 benzi de circulatie DN 73 intre km. 7+000-11+100 si drum de legatura cu DN 73D </t>
  </si>
  <si>
    <t>Fluidizarea traficului pe DN1 intre km 8+100 - 17+100 si Centura Rutiera in zona de Nord a Mun. Bucuresti - Ob. 5a</t>
  </si>
  <si>
    <t>Proiect de constructie a variantei de ocolire a Municipiului Constanta BERD 33391 - componenta poduri dobrogene si calamitati</t>
  </si>
  <si>
    <t>Modernizare DN56C km 0+000 - km 60+375</t>
  </si>
  <si>
    <t>Port Constanţa Sud - Zona de acces a navelor pe Canalul Dunăre - Marea Neagră, TITLUL 55, (241.595 mii lei)</t>
  </si>
  <si>
    <t>CNAIR</t>
  </si>
  <si>
    <t>CFR</t>
  </si>
  <si>
    <t>NAVAL</t>
  </si>
  <si>
    <t>METROREX</t>
  </si>
  <si>
    <t>2022</t>
  </si>
  <si>
    <t>2023</t>
  </si>
  <si>
    <t xml:space="preserve">Autostrada Sibiu-Pitesti </t>
  </si>
  <si>
    <t>2027</t>
  </si>
  <si>
    <t>2017</t>
  </si>
  <si>
    <t>Lucrări de infrastructură necesare funcționării Colegiului Național Militar „Tudor Vladimirescu” în cazarma 878 Craiova</t>
  </si>
  <si>
    <t>nu au fost calculati</t>
  </si>
  <si>
    <t>2019</t>
  </si>
  <si>
    <t>2021</t>
  </si>
  <si>
    <t xml:space="preserve"> (contract reziliat)</t>
  </si>
  <si>
    <t>2012</t>
  </si>
  <si>
    <t>2013</t>
  </si>
  <si>
    <t>Lot 1: 2010
Lot 2: 2010</t>
  </si>
  <si>
    <t>N/A</t>
  </si>
  <si>
    <t>22.990.000</t>
  </si>
  <si>
    <t>Extreme Light Infrastructure - Nuclear Physics (ELI-NP)</t>
  </si>
  <si>
    <t>Reducerea Eroziunii Costiere Faza II (2014-2020)</t>
  </si>
  <si>
    <t>Amenajare complexă râu Bârzava și afluenți pe sector Bocșa - Gătaia – Denta, județul Caras-Severin și județul Timiș</t>
  </si>
  <si>
    <t>Mărirea gradului de siguranță a acumulării Colibița, județul Bistrița - Năsăud</t>
  </si>
  <si>
    <t>Amenajări hidrotehnice în b.h. Niraj, jud. Mureș</t>
  </si>
  <si>
    <t>WATMAN-Sistem informațional pentru managementul integrat al apelor</t>
  </si>
  <si>
    <t>Acumulare Runcu-jud. Maramureș</t>
  </si>
  <si>
    <t>Acumularea Mihăileni pe râul Crișul Alb, jud. Hunedoara</t>
  </si>
  <si>
    <t>Amenajarea complexa Vf. Câmpului, jud. Suceava și Botoșani</t>
  </si>
  <si>
    <t xml:space="preserve">Amenajare râu Jijia pentru combaterea inundațiilor în județele Botoșani și Iași </t>
  </si>
  <si>
    <t>Acumulare Ogrezeni, jud. Giurgiu</t>
  </si>
  <si>
    <t>Amenajarea râului Săsar în municipiul Baia Mare, jud. Maramureș</t>
  </si>
  <si>
    <t>ANAR</t>
  </si>
  <si>
    <t>2020</t>
  </si>
  <si>
    <t xml:space="preserve"> Institutul Regional de Oncologie Timișoara</t>
  </si>
  <si>
    <t>Extinderea sectiei de oncologie cu compartiment de radioterapie oncologica la Spitalul Universitar de Urgenta Bucuresti</t>
  </si>
  <si>
    <t>2030</t>
  </si>
  <si>
    <t>Modernizarea liniei de cale ferată București Nord - Aeroport Internașional Henri Coandă București - Faza I: Racord c.f. la Terminalul T1, Aeroport Internațional Henri Coandă București</t>
  </si>
  <si>
    <t>„ Menținerea siguranței în exploatare și alinierea la exigențele actuale aferente funcționării instituțiilor publice centrale, a imobilului din București, Calea Victoriei, nr. 152 – sediul Ministerului Economiei și Comerțului”</t>
  </si>
  <si>
    <t xml:space="preserve">ME </t>
  </si>
  <si>
    <t>Varianta de ocolire Fălticeni</t>
  </si>
  <si>
    <t>Varianta de ocolire Dej</t>
  </si>
  <si>
    <t xml:space="preserve">Consolidare și protecție versanți DN 7A km 63+200 - km 86+601, judeţul Vâlcea
</t>
  </si>
  <si>
    <t>Consolidare şi amenajare scurgere ape DN 55 km 4 + 400 - 71 + 100, judeţul Dolj</t>
  </si>
  <si>
    <t>Varianta ocolitoare a oraşului Mediaş, pe DN 14</t>
  </si>
  <si>
    <t>Lot 1: Recptie finala 2018
Lot 2: Receptie finala - noiembrie 2018
Lot 3: in circulatie 
Lot 4: RTL 2014</t>
  </si>
  <si>
    <t>Lot 1: RTL - 2015
Lot 2: RTL - 2015</t>
  </si>
  <si>
    <t>Lot 1: Receptie Finala octombrie 2016
Lot 2: Receptie Finala decembrie 2019</t>
  </si>
  <si>
    <t xml:space="preserve">
Receptie finala Arad-Timisoara: decembrie 2018
Receptie finala VO Arad - august 2017</t>
  </si>
  <si>
    <t>Cernavoda - Medgidia: Receptia finala din data de 28.06.2017
Medgidia - Constanta: Receptie Finala in data de 08.12.2015</t>
  </si>
  <si>
    <t>2007</t>
  </si>
  <si>
    <t>Sectorul 4: Drajna–Fetesti: 2007
Sectorul 5 Fetesti-Cernavoda: 2006</t>
  </si>
  <si>
    <t>trim III 2022</t>
  </si>
  <si>
    <t>trim I 2022</t>
  </si>
  <si>
    <t>Proiect finalizat, restul de executat reprezinta diferenta intre HG-ITE si realizari</t>
  </si>
  <si>
    <t>2015</t>
  </si>
  <si>
    <t>2016</t>
  </si>
  <si>
    <t>2018</t>
  </si>
  <si>
    <t xml:space="preserve">Palatul de Justiţie Prahova </t>
  </si>
  <si>
    <t>Palatul de Justiție Neamţ</t>
  </si>
  <si>
    <r>
      <t xml:space="preserve">Racorduri la reteaua de metrou din Bucuresti, tronsonul I Nicolae Grigorescu 2 - Anghel Saligny si tronsonul II Gara de Nord 2 - Basarab - Laminorului - Lac Straulesti </t>
    </r>
    <r>
      <rPr>
        <i/>
        <sz val="12"/>
        <rFont val="Times New Roman"/>
        <family val="1"/>
        <charset val="238"/>
      </rPr>
      <t>(Finantat prin programul sectorial Transporturi 2007-2013)</t>
    </r>
  </si>
  <si>
    <r>
      <t xml:space="preserve">Legatura retelei de metrou cu Aeroportul 
International Henri Coanda - Otopeni
(Magistrala 6. 1 Mai -Otopeni)
 </t>
    </r>
    <r>
      <rPr>
        <i/>
        <sz val="12"/>
        <rFont val="Times New Roman"/>
        <family val="1"/>
        <charset val="238"/>
      </rPr>
      <t>(Finantat prin Acordul de imprumut semnat cu JICA - Propus la finantare prin programul de finantare nerambursabila al uniunii europene  2014-2020)*</t>
    </r>
  </si>
  <si>
    <r>
      <t xml:space="preserve">Modernizarea instalatiilor pe Magistralele 1, 2, 3, si Tronsonul de Legatura
</t>
    </r>
    <r>
      <rPr>
        <i/>
        <sz val="12"/>
        <rFont val="Times New Roman"/>
        <family val="1"/>
        <charset val="238"/>
      </rPr>
      <t xml:space="preserve"> (Propus la finantare prin POS-T 2007-2013 si programul de finantare nerambursabila al uniunii europene  2014-2020)</t>
    </r>
  </si>
  <si>
    <t>Beneficiar</t>
  </si>
  <si>
    <t>Reabilitare DN 17, Limita judetului Bistrita Nasaud/ Suceava - Suceava, km 116+000 - km 255+000</t>
  </si>
  <si>
    <t>Desi lucrarile au fost in totalitate finalizate, in cadrul proiectului mai este necesar a se efectua plati pentru sentinte civile</t>
  </si>
  <si>
    <t>Urmare a rezilierii lotului 3 o parte din lucrari nu au mai fost executate (de ex. spatiile de servicii). Totusi, si in acest caz lotul 3 este functional.</t>
  </si>
  <si>
    <t>Desi lucrarile au fost in totalitate finalizate, in cadrul proiectului mai este necesar a se efectua plati pentru sentinte civile, sentinte arbitrale, etc.</t>
  </si>
  <si>
    <t>Desi lucrarile au fost in totalitate finalizate, in cadrul proiectului mai este necesar a se efectua plati pentru: sentinte civile, certificate intermediare de plata, asistenta juridica, audit de siguranta rutiera, etc.</t>
  </si>
  <si>
    <t>Desi lucrarile au fost in totalitate finalizate, in cadrul proiectului mai este necesar a se efectua plati pentru: sentinte civile, certificate finale, asistenta juridica, audit de siguranta rutiera, etc.</t>
  </si>
  <si>
    <t>Desi lucrarile au fost in totalitate finalizate, in cadrul proiectului mai este necesar a se efectua plati pentru: sentinte civile, certificate finale, asistenta juridica, audit de siguranta rutiera, sentinte arbitrale etc.</t>
  </si>
  <si>
    <t xml:space="preserve">Reabilitare DN 2D Focșani - Ojdula intre km 0+000- km 118+873 </t>
  </si>
  <si>
    <t>Modernizare DN 2L Soveja-Lepșa km 60+145 - km 76+277</t>
  </si>
  <si>
    <t>Reabilitare DN 1 , Limita jud. Brasov/Sibiu - Veștem km 261+130 - 296+300</t>
  </si>
  <si>
    <t>Aparare si Consolidare DN 57 Orșova Pojejena si DN 57A Pojejena - Socol necesare pentru regimul definitiv de exploatare al sistemului hidroenergetic</t>
  </si>
  <si>
    <t>Proiectul a fost derulat in conformitate cu Legea 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t>
  </si>
  <si>
    <t>Valoarea actualizata a proiectului s-a majorat cu valoarea din Decizia Arbitrala ICC Case 18851/GZ/GFG/FS/09.11.2017</t>
  </si>
  <si>
    <t>buget 2019 (mii lei)</t>
  </si>
  <si>
    <t>val pag 2 PIP</t>
  </si>
  <si>
    <t>n/a</t>
  </si>
  <si>
    <t>VENA A1-DN7=  41.906.102
VENA DN2-A2=  73.969.186</t>
  </si>
  <si>
    <t>Reabilitarea liniei de cale ferată Braşov-Simeria, componentă a Coridorului Rin - Dunăre, pentru circulaţia trenurilor cu viteza maximă de 160 km/h, tronsonul Braşov – Sighişoara
Finantat din fonduri CEF și buget de stat</t>
  </si>
  <si>
    <t>Varianta de ocolire a municipiului Zalău, etapa 2, între DN1F, km 79+625 - DJ 191C</t>
  </si>
  <si>
    <t>MTIC</t>
  </si>
  <si>
    <t>Varianta de ocolire Galaţi, judeţul Galaţi</t>
  </si>
  <si>
    <t>Modernizare şi extindere capacitate de operare în portul Medgidia</t>
  </si>
  <si>
    <t>Consolidare şi restaurare Cazino Constanţa - (clădire S + P + 1E + M, pod parţial şi rampa de acces către subsol) şi lucrări exterioare (reabilitarea platformă terasă, reţele utilităţi, zid de apărare şi balustradă)</t>
  </si>
  <si>
    <t>MLPDA</t>
  </si>
  <si>
    <t>MLPDA prin C.N.I. S.A. pe perioada realizării investiței, respectiv UAT Constanța dupa finalizare</t>
  </si>
  <si>
    <t>Spital Regional de Urgenţă Cluj</t>
  </si>
  <si>
    <t>Spital Regional de Urgenţă Craiova</t>
  </si>
  <si>
    <t>Drum expres Brăila - Galaţi</t>
  </si>
  <si>
    <t>Legãturã Centurã Oradea (Girație Calea Sîntandrei) – Autostrada A3 (Biharia), județul Bihor</t>
  </si>
  <si>
    <t xml:space="preserve">Modernizare drum național DN 1S km 0+000 – km 23+830 </t>
  </si>
  <si>
    <t>Drum de legătură autostrada A1 Arad - Timişoara - DN 69, judeţul Timiş</t>
  </si>
  <si>
    <t>Modernizare DN 29D Botoşani–Ştefăneşti, km 2+800 - km 18+500 şi km 21+800 - km 48+146, judeţul Botoşani</t>
  </si>
  <si>
    <t>Drum de legătură DN 66A km 47+600 - km 66+204, Câmpu lui Neag–Cerna", judeţul Gorj</t>
  </si>
  <si>
    <t>2024</t>
  </si>
  <si>
    <t>Finalizare digului de larg în Portul Constanţa  (Finanțat din titlul 56.01 - Programe din Fond de Dezv. Regionala., POST)</t>
  </si>
  <si>
    <t>MLPDA prin C.N.I. S.A. pe perioada realizării investiței, respectiv UAT Tulceaa dupa finalizare</t>
  </si>
  <si>
    <t>MLPDA prin C.N.I. S.A. pe perioada realizării investiței, respectiv M.Ap.N. dupa finalizare</t>
  </si>
  <si>
    <t>MEEMA</t>
  </si>
  <si>
    <t>MEC</t>
  </si>
  <si>
    <t>MMAP</t>
  </si>
  <si>
    <t>MLPDA prin C.N.I. S.A. pe perioada realizării investiței U.A.T. Otopeni dupa finalizare</t>
  </si>
  <si>
    <t>`</t>
  </si>
  <si>
    <t>Construire sală polivalenta Municipiul Tulcea</t>
  </si>
  <si>
    <t>MLPDA prin C.N.I. S.A. pe perioada realizării investiței, respectiv M.T.S după finalizare</t>
  </si>
  <si>
    <t>MLPDA prin C.N.I. S.A. pe perioada realizării investiței SI M.T. prin C.S. Rapid după finalizare</t>
  </si>
  <si>
    <t>88,50</t>
  </si>
  <si>
    <t>83,50</t>
  </si>
  <si>
    <t>Centura municipiului Rădăuti, jud. Suceava</t>
  </si>
  <si>
    <t>In nov. 2019 a avut loc receptia la terminarea lucrarilor in cadrul proiectului. In cadrul proiectului mai sunt necesare efectuarea de remedieri. In prezent, proiectul este in perioada de garantie de 2 ani, perioada in care se vor efectua cheltuielile finale.</t>
  </si>
  <si>
    <t>Pentru acest an se estimeaza efectuarea receptiei la terminarea lucrarilor pentru ultimul obiectiv al investitiei.</t>
  </si>
  <si>
    <t>Lucrarile au fost finalizate si efectuate receptii finale in anul 2019. Mai sunt cheltuieli pentru plata litigiilor aflate in derulare si pentru care nu au fost emise sentinte finale.</t>
  </si>
  <si>
    <t>Proiectul a fost finalizat și recepționat în anul 2016. 
Finanțarea prevăzută pentru anii ulteriori reprezintă costuri aferente procedurii DAB; termen finalizare DAB martie 2021 (• Prin sentința pronunțată în data de 07.06.2018 în dosarul nr.5972/2/2017 de către Curtea de Apel București, aceasta a respins acțiunea în anulare formulată de Reinhold Meister Wasserbau GmbH împotriva Sentinței arbitrale. Reinhold Meister Wasserbau GmbH mai are deschisă calea recursului de competența Înaltei Curți de Casație și Justiție. • În data de 07.09.2018, Reinhold Meister Wasserbau GmbH a depus recurs la Înalta Curte de Casație și Justiție. Instanța a dispus termenul pe data de 04.03.2021.)</t>
  </si>
  <si>
    <t xml:space="preserve">Deși proiectul a fost finalizat din punct de vedere al execuției lucrărilor, urmare a procedurii de arbitraj și a contestării acesteia de către ambele parți, există posibilitatea ca CN APM SA Constanța să plătească anumite sume suplimentare către Antreprenorul General. </t>
  </si>
  <si>
    <t>Obiectiv de investiții finalizat în anul 2019 (recepție finală); Cu toate că proiectul este finalizat din punct de vedere al execuției lucrărilor, urmează a se deconta trei certificate intermediare de plată, două certificate finale de plată și consultanța aferentă, reprezentând lucrari executate și servicii prestate care fac obiectul unor litigii în instanță. Plațile urmează a se efectua după ramânerea definitivă a hotarârii de instanță sau încheierea unor tranzacții extrajudiciare între parți.</t>
  </si>
  <si>
    <t xml:space="preserve">Magistrala 5. Drumul Taberei-Pantelimon
Se execută lucrări pe
Secțiunea 1: 
Râul Doamnei-Eroilor, inclusiv Galeria de legătură, Stația și Depoul Valea Ialomiței
10 statii + 1 depou
termen PIF: septembrie 2020
Sectiunea 2: 
Eroilor-Iancului - se află in desfăsurare  procedura de achiziție servicii de proiectare si monitorizare
 Secțiunea 3: 
Iancului -Pantelimon: în pregătire </t>
  </si>
  <si>
    <r>
      <t xml:space="preserve">Magistrala 5 Drumul Taberei - Pantelimon. 
</t>
    </r>
    <r>
      <rPr>
        <i/>
        <sz val="12"/>
        <rFont val="Times New Roman"/>
        <family val="1"/>
      </rPr>
      <t xml:space="preserve"> (Imprumut BEI, Programul Operational Sectorial Transporturi 2007-2013,  Programul Operațional Infrastructură Mare aferent cadrului financiar 2014-2020) </t>
    </r>
  </si>
  <si>
    <t>Deși lucrarea s-a finalizat, obiectivul de investiții nu s-a finalizat</t>
  </si>
  <si>
    <t xml:space="preserve"> Platforma Multimodală Galați – înlăturarea blocajelor majore prin   modernizarea infrastructurii existente și asigurarea conexiunilor lipsă pentru rețeaua centrală Rhin – Dunăre / Alpi (finanțare CEF Transport 2015-RO-TM-0275-W, POIM 2014 - 2020 și surse private)</t>
  </si>
  <si>
    <t>procesele verbale la terminarea lucrărilor, încheiate pentru lucrările executate și finalizate până la 31.03.2020 vor fi transmise ulterior. Mentionam ca perioada de implemenatre a proiectului a fost prelungita in baza Actului aditional nr 7/ nr. OIPSI 4977/30.06.2020, la contractul de finantare nr. 919/16.11.2016</t>
  </si>
  <si>
    <t>30.09.2020</t>
  </si>
  <si>
    <t>Lucrarile de executie au fost sistate prin ordinul de sistare nr 89 din 06.11.2019 , inregistrat la CNI SA cu numarul 20788 din 12.11.2019, ordin transmis de catre firma care asigura serviciile de dirigentie, SC Simbol Expert SRL, avand in vedere faptul ca lucrarile ramase de executat, aferente contractului nr.492 din 16.11.2009, incheiat intre CNI SA si MBS GROUP SRL, erau conditionate de lucrarile de amenajare exterioara, lucrari care sunt finantate de catre UAT Otopeni. In data de 23.04.2020 a fost emis de catre Primaria Orasului Otopeni, ordinul de incepere a lucrarilor nr.11250/23.04.2020, pentru  executia lucrarilor „Amenajari exterioare Complex Sportiv de Natatie OTOPENI”, iar  in urma acestui ordin de incepere, CNI SA  a transmis ordinul de reluare a lucrarilor nr 37 din 24.04.2020.</t>
  </si>
  <si>
    <t>2025</t>
  </si>
  <si>
    <t xml:space="preserve">Obiectivul va fi preluat de MDLPA - CNI SA pentru finalizare.
Estimăm ca finalizarea va avea loc în anul 2025.
</t>
  </si>
  <si>
    <t>Lucrare finalizata. PVRTL nr. 17514/30.12.2015
In derulare asistenta juridica pentru expropriere terenuri, suma ramasa de finantat este pentru finalizarea exproprierilor. Stadiul fizic al lucrarilor este de 100%.       Vom solicita la MFP modificarea fisei 283 pe coloana cheltuieli preliminate 2019  la nivelul platilor efectuate la 31.12.2019 conform monitorizarii transmise pentru luna decembrie. In lege 5/2020 la aceasta fisa a ramas valoarea programata in an conform instructiunilor de constructie a proiectului de buget.</t>
  </si>
  <si>
    <t>30.06.2023</t>
  </si>
  <si>
    <r>
      <t>„Drum TransRegio (TR ISTER) Braila - Slobozia - Calarasi - Chiciu, Etapa 1-</t>
    </r>
    <r>
      <rPr>
        <b/>
        <sz val="12"/>
        <rFont val="Times New Roman"/>
        <family val="1"/>
      </rPr>
      <t xml:space="preserve"> Pasaj denivelat pe DN21</t>
    </r>
    <r>
      <rPr>
        <sz val="12"/>
        <rFont val="Times New Roman"/>
        <family val="1"/>
        <charset val="238"/>
      </rPr>
      <t xml:space="preserve">, km 105+500 </t>
    </r>
  </si>
  <si>
    <t xml:space="preserve"> -</t>
  </si>
  <si>
    <t>15,58%</t>
  </si>
  <si>
    <t>procedura de achizitie publica ce are ca scop finalizarea lucrarilor este in perioada de contestatie ca urmare a anularii acesteia</t>
  </si>
  <si>
    <t>Lot 1: Receptionat final in noiembrie 2018
Lot 2:
1. Receptie la Terminarea Lucrarilor  Sectiunile A, B, C si Nod Rutier Margina (km 27+620 - km 43+060) - 03.03.2017;
2. Proiectare si executie lucrari pentru obiectivul major de investitii Autostrada Lugoj - Deva (A1) Lot 2 km 27+620 - km 56+220 Sectiunea E si finalizare Sectiunea D- decembrie 2023;
Lot 3: Reziliat la data de 27.08.2019;
deschidere trafic 23.12.2019
Lot 4: Receptie la terminarea lucrarilor 12.08.2019</t>
  </si>
  <si>
    <t>trim IV 2022</t>
  </si>
  <si>
    <t>trim II 2020</t>
  </si>
  <si>
    <t>LOT 5 decembrie 2020
LOT 7 - noiembrie 2020</t>
  </si>
  <si>
    <t>trim II 2023</t>
  </si>
  <si>
    <t>A1 - DN7 -86.5 %
DN 2 - A2 - 5 % (contract reziliat)
DN 2 - A2 - 0% contract nou</t>
  </si>
  <si>
    <t>A1-DN7: oct 2022 
DN2-A2: aug 2021</t>
  </si>
  <si>
    <t>Tg. Mures - Ogra Lot 1: 2021
Tg. Mures - Ogra Lot 2: finalizat decembrie 2018
Ogra - Campia Turzii Lot 1: finalizat decembrie 2018
Ogra - Campia Turzii Lot 2: 2020
Ogra - Campia Turzii Lot 3: 2020
Campia Turzii - Gilau: 2010 
Pod Somes: 2018
Gilau - Nadaselu:2017
Nadaselu-Mihaesti:2023
Mihaesti- Suplacu de Barcau: 2023
Suplacu de Barcau - Bors: 2022</t>
  </si>
  <si>
    <t>Bucuresti - Ploiesti : 2018, RTL - 2019
Ploiesti - Comarnic: NA
Comarnic - Brasov: NA
(Predeal - Cristian, lot 2: 2021)
Parcari Bucuresti  - Ploiesti: 2020</t>
  </si>
  <si>
    <t>trim IV 2020</t>
  </si>
  <si>
    <t>trim IV 2021</t>
  </si>
  <si>
    <t xml:space="preserve">Proiectul a fost derulat in conformitate cu Legea 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
</t>
  </si>
  <si>
    <t>Desi lucrarile au fost in totalitate finalizate, in cadrul proiectului mai este necesar a se efectua plati pentru sentinte civile.
Proiect implementat pe baza legii de ratificare a acordului de imprumut, Legea nr. 527/2001 privind ratificarea Contractului de finanţare dintre România şi Banca Europeană de Investiţii şi Administraţia Naţională a Drumurilor (AND) pentru finanţarea Proiectului de reabilitare a drumurilor, etapa
a IV-a, semnat la Bucureşti la 6 noiembrie 2000</t>
  </si>
  <si>
    <t>98,5%</t>
  </si>
  <si>
    <t>120,81%</t>
  </si>
  <si>
    <t>2011 - 8.6 km
2012 - 11.2 km
2013 - 1.975 km
Estimare finalizare  2020</t>
  </si>
  <si>
    <t>72,62%</t>
  </si>
  <si>
    <t>contract reziliat in data de 29.12.2017
reluare licitatie 2020</t>
  </si>
  <si>
    <t>Pentru ca nu exista HG pentru componenta calamitati s-au trecut valorile fara componenta calamitati. Valoarea initiala aprobata a proiectului (co. 7) reprezinta valoarea HG-urilor pentru toate cele 10 poduri. Din cele 10 poduri a existat finantare si ca urmare s-au facut plati numai pentru 3 poduri (Giurgeni, Agigea si Podul peste canal navigabil Cernavoda pe DN 22 C km 1+978). Celelalte 7 poduri au incetat de drept din lipsa de finantare. Pentru ele s-au efectuat plati la nivel de SF si PT (Studiu de fezabilitate si proiect tehnic) care sunt incluse in totalul cheltuielor (col. 10). Pentru cele 3 poduri stadiul fizic este 100%, iar stadiul valoric este 91.8%, calculat ca raport intre valoarea cheltuielilor efectuate si valoarea actualizata a HG-urilor. Stadiul valoric pentru toate cele 10 poduri este de 46.42% si reprezinta raportul dintre valoarea cheltuielilor efectuate si valoarea actualizata a HG-urilor pentru toate cele 10 poduri.</t>
  </si>
  <si>
    <t>Varianta de ocolire Targu Frumos</t>
  </si>
  <si>
    <t>Modernizare DN 7A Brezoi - Petrosani,  km 0+000 - 86+600, sector km 0+000 - 62+000</t>
  </si>
  <si>
    <t>3,10%</t>
  </si>
  <si>
    <t xml:space="preserve">ob 1- 2017
ob 2-2024
ob 3- lansare licitatie 2020
ob4-2024
 </t>
  </si>
  <si>
    <t xml:space="preserve">Varianta de ocolire a municipiului Iasi -etapa I - Varianta Sud </t>
  </si>
  <si>
    <t>Lot 1: 2020
Lot 2: 2020
Lot 3: Receptie la Terminarea Lucrarilor - iulie 2018
Lot 4: Receptie la Terminarea Lucrarilor - iulie 2018
nod rutier Dumbrava 2022</t>
  </si>
  <si>
    <t>Sistem integrat pentru interventia la dezastre, urgente si crize</t>
  </si>
  <si>
    <t>SPP</t>
  </si>
  <si>
    <t>decembrie 2023</t>
  </si>
  <si>
    <t>Extindere si etajare Corp C1, conversie functionala in Academia de Muzica, extindere corp C2 si conversie functionala in ateliere de intretinere pentru cladirea principala, extindere si amenajare sala de sport in corp C4, str.Bucium FN, mun. Cluj  Napoca, jud. Cluj</t>
  </si>
  <si>
    <t>MLPDA prin C.N.I. S.A. pe perioada realizării investiței U.A.T. Cluj dupa finalizare</t>
  </si>
  <si>
    <t>Interconectarea clădirilor existente și construcție nouă în incinta Spitalului Clinic Județean de Urgență «Pius Brânzeu» Timișoara în vederea reorganizării circuitelor medicale pentru departamentele: Unitate Primiri Urgențe (UPU), Chirurgie, Anestezie și Terapie Intensivă (ATI) și Centru de Mari Arși</t>
  </si>
  <si>
    <t>Stadiu fizic
 (%)</t>
  </si>
  <si>
    <t>Stadiu valoric (%)</t>
  </si>
  <si>
    <t>Rest de finanţat până la finalizarea proiectului (incepand cu anul 2020)
-mii lei-</t>
  </si>
  <si>
    <t>Termenul de finalizare a proiectului</t>
  </si>
  <si>
    <t>Anexa 1 la memorandum</t>
  </si>
  <si>
    <t>LISTA</t>
  </si>
  <si>
    <t>proiectelor de investiţii publice semnificative prioritizate</t>
  </si>
  <si>
    <r>
      <t xml:space="preserve">”Notă: Separat de proiectele de investiții publice semnificative prioritizate comunicate de Ministerul Transporturilor, Infrastructurii și Comunicațiilor în procesul de prioritizare și incluse în prezenta anexă, o prioritate o reprezintă și realizarea proiectelor:
- </t>
    </r>
    <r>
      <rPr>
        <b/>
        <sz val="14"/>
        <rFont val="Times New Roman"/>
        <family val="1"/>
      </rPr>
      <t>Autostrada A7</t>
    </r>
    <r>
      <rPr>
        <sz val="14"/>
        <rFont val="Times New Roman"/>
        <family val="1"/>
      </rPr>
      <t>, cu aliniamentul</t>
    </r>
    <r>
      <rPr>
        <b/>
        <sz val="14"/>
        <rFont val="Times New Roman"/>
        <family val="1"/>
      </rPr>
      <t xml:space="preserve"> Ploiești – Buzău – Focșani – Bacău – Pașcani</t>
    </r>
    <r>
      <rPr>
        <sz val="14"/>
        <rFont val="Times New Roman"/>
        <family val="1"/>
      </rPr>
      <t xml:space="preserve">
-</t>
    </r>
    <r>
      <rPr>
        <b/>
        <sz val="14"/>
        <rFont val="Times New Roman"/>
        <family val="1"/>
      </rPr>
      <t xml:space="preserve"> Autostrada A8</t>
    </r>
    <r>
      <rPr>
        <sz val="14"/>
        <rFont val="Times New Roman"/>
        <family val="1"/>
      </rPr>
      <t xml:space="preserve">, cu aliniamentul </t>
    </r>
    <r>
      <rPr>
        <b/>
        <sz val="14"/>
        <rFont val="Times New Roman"/>
        <family val="1"/>
      </rPr>
      <t>Târgu Mureș – Târgu Neamț – Iași – Ungheni</t>
    </r>
    <r>
      <rPr>
        <sz val="14"/>
        <rFont val="Times New Roman"/>
        <family val="1"/>
      </rPr>
      <t xml:space="preserve">,
proiecte aflate la acest moment în diferite etape de pregătire (procedura de licitație pentru atribuirea unor contracte de proiectare sau în etapa de proiectare), premergătoare etapelor de aprobare și prioritizare prevăzute de legislația în vigoare”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</si>
</sst>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00&quot;      &quot;;\-* #,##0.00&quot;      &quot;;* \-#&quot;      &quot;;@\ "/>
    <numFmt numFmtId="165" formatCode="#"/>
    <numFmt numFmtId="166" formatCode="#,##0;[Red]#,##0"/>
    <numFmt numFmtId="167" formatCode="_-* #,##0.00\ _l_e_i_-;\-* #,##0.00\ _l_e_i_-;_-* &quot;-&quot;??\ _l_e_i_-;_-@_-"/>
  </numFmts>
  <fonts count="26">
    <font>
      <sz val="10"/>
      <name val="Arial"/>
      <family val="2"/>
      <charset val="238"/>
    </font>
    <font>
      <sz val="11"/>
      <color indexed="8"/>
      <name val="Calibri"/>
      <family val="2"/>
      <charset val="238"/>
    </font>
    <font>
      <sz val="10"/>
      <name val="Arial"/>
      <family val="2"/>
      <charset val="238"/>
    </font>
    <font>
      <sz val="12"/>
      <name val="Times New Roman"/>
      <family val="1"/>
    </font>
    <font>
      <sz val="10"/>
      <name val="Arial"/>
      <family val="2"/>
    </font>
    <font>
      <b/>
      <sz val="9"/>
      <color indexed="81"/>
      <name val="Tahoma"/>
      <family val="2"/>
    </font>
    <font>
      <sz val="9"/>
      <color indexed="81"/>
      <name val="Tahoma"/>
      <family val="2"/>
    </font>
    <font>
      <b/>
      <sz val="12"/>
      <name val="Times New Roman"/>
      <family val="1"/>
    </font>
    <font>
      <sz val="11"/>
      <color rgb="FF000000"/>
      <name val="Calibri"/>
      <family val="2"/>
      <charset val="238"/>
    </font>
    <font>
      <sz val="11"/>
      <color theme="1"/>
      <name val="Arial"/>
      <family val="2"/>
      <charset val="238"/>
    </font>
    <font>
      <sz val="10"/>
      <color rgb="FF000000"/>
      <name val="Arial1"/>
      <charset val="1"/>
    </font>
    <font>
      <sz val="12"/>
      <name val="Times New Roman"/>
      <family val="1"/>
      <charset val="238"/>
    </font>
    <font>
      <sz val="12"/>
      <color indexed="81"/>
      <name val="Tahoma"/>
      <family val="2"/>
    </font>
    <font>
      <sz val="11"/>
      <color indexed="63"/>
      <name val="Arial"/>
      <family val="2"/>
      <charset val="238"/>
    </font>
    <font>
      <b/>
      <sz val="12"/>
      <name val="Times New Roman"/>
      <family val="1"/>
      <charset val="238"/>
    </font>
    <font>
      <sz val="10"/>
      <name val="Times New Roman"/>
      <family val="1"/>
      <charset val="238"/>
    </font>
    <font>
      <i/>
      <sz val="12"/>
      <name val="Times New Roman"/>
      <family val="1"/>
      <charset val="238"/>
    </font>
    <font>
      <sz val="12"/>
      <color rgb="FF000000"/>
      <name val="Times New Roman"/>
      <family val="1"/>
      <charset val="238"/>
    </font>
    <font>
      <sz val="12"/>
      <color rgb="FFFF0000"/>
      <name val="Times New Roman"/>
      <family val="1"/>
      <charset val="238"/>
    </font>
    <font>
      <sz val="12"/>
      <color theme="1"/>
      <name val="Times New Roman"/>
      <family val="1"/>
      <charset val="238"/>
    </font>
    <font>
      <sz val="11"/>
      <name val="Times New Roman"/>
      <family val="1"/>
      <charset val="238"/>
    </font>
    <font>
      <i/>
      <sz val="12"/>
      <name val="Times New Roman"/>
      <family val="1"/>
    </font>
    <font>
      <b/>
      <sz val="15"/>
      <name val="Times New Roman"/>
      <family val="1"/>
      <charset val="238"/>
    </font>
    <font>
      <sz val="11"/>
      <color theme="1"/>
      <name val="Calibri"/>
      <family val="2"/>
      <charset val="238"/>
      <scheme val="minor"/>
    </font>
    <font>
      <sz val="14"/>
      <name val="Times New Roman"/>
      <family val="1"/>
    </font>
    <font>
      <b/>
      <sz val="14"/>
      <name val="Times New Roman"/>
      <family val="1"/>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9" fillId="0" borderId="0"/>
    <xf numFmtId="0" fontId="2" fillId="0" borderId="0"/>
    <xf numFmtId="0" fontId="4" fillId="0" borderId="0"/>
    <xf numFmtId="9" fontId="1" fillId="0" borderId="0" applyBorder="0" applyProtection="0"/>
    <xf numFmtId="0" fontId="10" fillId="0" borderId="0" applyBorder="0" applyProtection="0"/>
    <xf numFmtId="164" fontId="1" fillId="0" borderId="0" applyBorder="0" applyProtection="0"/>
    <xf numFmtId="0" fontId="2" fillId="0" borderId="0"/>
    <xf numFmtId="0" fontId="2" fillId="0" borderId="0"/>
    <xf numFmtId="0" fontId="2" fillId="0" borderId="0"/>
    <xf numFmtId="0" fontId="13" fillId="0" borderId="0"/>
    <xf numFmtId="0" fontId="23" fillId="0" borderId="0"/>
    <xf numFmtId="9" fontId="23" fillId="0" borderId="0" applyFont="0" applyFill="0" applyBorder="0" applyAlignment="0" applyProtection="0"/>
    <xf numFmtId="167" fontId="23" fillId="0" borderId="0" applyFont="0" applyFill="0" applyBorder="0" applyAlignment="0" applyProtection="0"/>
  </cellStyleXfs>
  <cellXfs count="216">
    <xf numFmtId="0" fontId="0" fillId="0" borderId="0" xfId="0"/>
    <xf numFmtId="0" fontId="3" fillId="2" borderId="0" xfId="0" applyFont="1" applyFill="1"/>
    <xf numFmtId="0" fontId="7" fillId="2" borderId="0" xfId="0" applyFont="1" applyFill="1" applyAlignment="1">
      <alignment horizontal="center" vertical="center" wrapText="1"/>
    </xf>
    <xf numFmtId="0" fontId="7" fillId="2" borderId="0" xfId="0" applyFont="1" applyFill="1"/>
    <xf numFmtId="0" fontId="7" fillId="2" borderId="0" xfId="0" applyFont="1" applyFill="1" applyAlignment="1">
      <alignment horizontal="center"/>
    </xf>
    <xf numFmtId="0" fontId="3" fillId="2" borderId="0" xfId="0" applyFont="1" applyFill="1" applyAlignment="1">
      <alignment horizontal="left" vertical="center" wrapText="1"/>
    </xf>
    <xf numFmtId="165" fontId="11" fillId="2" borderId="1" xfId="0" applyNumberFormat="1" applyFont="1" applyFill="1" applyBorder="1" applyAlignment="1">
      <alignment horizontal="center" vertical="center" wrapText="1"/>
    </xf>
    <xf numFmtId="0" fontId="11" fillId="2" borderId="0" xfId="0" applyFont="1" applyFill="1" applyAlignment="1">
      <alignment horizontal="center" vertical="center"/>
    </xf>
    <xf numFmtId="0" fontId="11" fillId="2" borderId="1" xfId="0" applyFont="1" applyFill="1" applyBorder="1" applyAlignment="1">
      <alignment horizontal="center" vertical="center" wrapText="1"/>
    </xf>
    <xf numFmtId="0" fontId="11" fillId="2" borderId="0" xfId="0" applyFont="1" applyFill="1"/>
    <xf numFmtId="0" fontId="11" fillId="2" borderId="0" xfId="0" applyFont="1" applyFill="1" applyAlignment="1">
      <alignment horizontal="center"/>
    </xf>
    <xf numFmtId="1" fontId="11" fillId="2" borderId="0" xfId="0" applyNumberFormat="1" applyFont="1" applyFill="1" applyAlignment="1">
      <alignment horizontal="center"/>
    </xf>
    <xf numFmtId="49" fontId="11" fillId="2" borderId="0" xfId="0" applyNumberFormat="1" applyFont="1" applyFill="1" applyAlignment="1">
      <alignment horizontal="left" vertical="center" wrapText="1"/>
    </xf>
    <xf numFmtId="0" fontId="14" fillId="2" borderId="0" xfId="0" applyFont="1" applyFill="1" applyBorder="1" applyAlignment="1">
      <alignment horizontal="left"/>
    </xf>
    <xf numFmtId="3" fontId="14" fillId="2" borderId="2" xfId="0" applyNumberFormat="1" applyFont="1" applyFill="1" applyBorder="1" applyAlignment="1">
      <alignment horizontal="center" vertical="center" wrapText="1"/>
    </xf>
    <xf numFmtId="49" fontId="14" fillId="2" borderId="6" xfId="0" applyNumberFormat="1" applyFont="1" applyFill="1" applyBorder="1" applyAlignment="1">
      <alignment horizontal="center" vertical="center" wrapText="1"/>
    </xf>
    <xf numFmtId="0" fontId="14" fillId="2" borderId="5" xfId="0"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0" fontId="14" fillId="2" borderId="0" xfId="0" applyFont="1" applyFill="1" applyAlignment="1">
      <alignment horizontal="center" vertical="center"/>
    </xf>
    <xf numFmtId="4" fontId="14" fillId="2" borderId="0" xfId="0" applyNumberFormat="1" applyFont="1" applyFill="1" applyAlignment="1">
      <alignment horizontal="center" vertical="center"/>
    </xf>
    <xf numFmtId="49" fontId="11" fillId="2" borderId="0" xfId="0" applyNumberFormat="1" applyFont="1" applyFill="1" applyAlignment="1">
      <alignment horizontal="center" vertical="center" wrapText="1"/>
    </xf>
    <xf numFmtId="4" fontId="11" fillId="2" borderId="0" xfId="0" applyNumberFormat="1" applyFont="1" applyFill="1" applyAlignment="1">
      <alignment horizontal="center" vertical="center"/>
    </xf>
    <xf numFmtId="4" fontId="11" fillId="2" borderId="0" xfId="0" applyNumberFormat="1" applyFont="1" applyFill="1" applyBorder="1" applyAlignment="1">
      <alignment horizontal="center" vertical="center"/>
    </xf>
    <xf numFmtId="4" fontId="11" fillId="2" borderId="0" xfId="0" applyNumberFormat="1" applyFont="1" applyFill="1" applyAlignment="1">
      <alignment horizontal="left" vertical="center" wrapText="1"/>
    </xf>
    <xf numFmtId="4" fontId="14" fillId="2" borderId="0" xfId="0" applyNumberFormat="1" applyFont="1" applyFill="1"/>
    <xf numFmtId="1" fontId="14" fillId="2" borderId="6"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xf>
    <xf numFmtId="3" fontId="11" fillId="2" borderId="0" xfId="0" applyNumberFormat="1" applyFont="1" applyFill="1" applyAlignment="1">
      <alignment horizontal="center" vertical="center"/>
    </xf>
    <xf numFmtId="10" fontId="11" fillId="2" borderId="0" xfId="0" applyNumberFormat="1" applyFont="1" applyFill="1" applyAlignment="1">
      <alignment horizontal="center" vertical="center"/>
    </xf>
    <xf numFmtId="3" fontId="11" fillId="2" borderId="1" xfId="0" applyNumberFormat="1" applyFont="1" applyFill="1" applyBorder="1" applyAlignment="1">
      <alignment horizontal="center" vertical="center" wrapText="1"/>
    </xf>
    <xf numFmtId="10" fontId="11" fillId="2" borderId="1" xfId="12" applyNumberFormat="1" applyFont="1" applyFill="1" applyBorder="1" applyAlignment="1">
      <alignment horizontal="center" vertical="center"/>
    </xf>
    <xf numFmtId="3" fontId="11" fillId="3" borderId="0" xfId="0" applyNumberFormat="1" applyFont="1" applyFill="1" applyAlignment="1">
      <alignment horizontal="center" vertical="center"/>
    </xf>
    <xf numFmtId="3" fontId="14" fillId="3" borderId="4"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xf>
    <xf numFmtId="166" fontId="11" fillId="3" borderId="0" xfId="0" applyNumberFormat="1" applyFont="1" applyFill="1" applyAlignment="1">
      <alignment horizontal="center" vertical="center"/>
    </xf>
    <xf numFmtId="166" fontId="14" fillId="3" borderId="4" xfId="0" applyNumberFormat="1" applyFont="1" applyFill="1" applyBorder="1" applyAlignment="1">
      <alignment horizontal="center" vertical="center" wrapText="1"/>
    </xf>
    <xf numFmtId="166" fontId="14" fillId="3" borderId="1" xfId="0" applyNumberFormat="1" applyFont="1" applyFill="1" applyBorder="1" applyAlignment="1">
      <alignment horizontal="center" vertical="center" wrapText="1"/>
    </xf>
    <xf numFmtId="166" fontId="14" fillId="3" borderId="1" xfId="0" applyNumberFormat="1" applyFont="1" applyFill="1" applyBorder="1" applyAlignment="1">
      <alignment horizontal="center" vertical="center"/>
    </xf>
    <xf numFmtId="166" fontId="11" fillId="2" borderId="1" xfId="0" applyNumberFormat="1" applyFont="1" applyFill="1" applyBorder="1" applyAlignment="1">
      <alignment horizontal="center" vertical="center"/>
    </xf>
    <xf numFmtId="166" fontId="11" fillId="2" borderId="1" xfId="0" applyNumberFormat="1" applyFont="1" applyFill="1" applyBorder="1" applyAlignment="1">
      <alignment horizontal="center" vertical="center" wrapText="1"/>
    </xf>
    <xf numFmtId="3" fontId="11" fillId="2" borderId="0" xfId="0" applyNumberFormat="1" applyFont="1" applyFill="1" applyAlignment="1">
      <alignment wrapText="1"/>
    </xf>
    <xf numFmtId="3" fontId="14" fillId="2" borderId="2" xfId="0" applyNumberFormat="1" applyFont="1" applyFill="1" applyBorder="1" applyAlignment="1">
      <alignment horizontal="center" vertical="center"/>
    </xf>
    <xf numFmtId="3" fontId="11" fillId="0" borderId="0" xfId="0" applyNumberFormat="1" applyFont="1" applyFill="1" applyAlignment="1">
      <alignment horizontal="center"/>
    </xf>
    <xf numFmtId="1" fontId="14" fillId="0" borderId="1" xfId="0" applyNumberFormat="1" applyFont="1" applyFill="1" applyBorder="1" applyAlignment="1">
      <alignment horizontal="center" vertical="center"/>
    </xf>
    <xf numFmtId="49" fontId="14" fillId="2" borderId="0" xfId="0" applyNumberFormat="1" applyFont="1" applyFill="1" applyBorder="1" applyAlignment="1">
      <alignment horizontal="center" vertical="center" wrapText="1"/>
    </xf>
    <xf numFmtId="49" fontId="11" fillId="2" borderId="0" xfId="0" applyNumberFormat="1" applyFont="1" applyFill="1" applyAlignment="1">
      <alignment horizontal="left" vertical="center" wrapText="1"/>
    </xf>
    <xf numFmtId="49" fontId="11" fillId="2" borderId="1" xfId="0" applyNumberFormat="1" applyFont="1" applyFill="1" applyBorder="1" applyAlignment="1">
      <alignment horizontal="center" vertical="center"/>
    </xf>
    <xf numFmtId="4" fontId="11" fillId="2" borderId="15" xfId="0" applyNumberFormat="1" applyFont="1" applyFill="1" applyBorder="1" applyAlignment="1">
      <alignment horizontal="center" vertical="center"/>
    </xf>
    <xf numFmtId="4" fontId="3" fillId="2" borderId="0" xfId="0" applyNumberFormat="1" applyFont="1" applyFill="1"/>
    <xf numFmtId="0" fontId="3" fillId="2" borderId="1" xfId="0" applyFont="1" applyFill="1" applyBorder="1" applyAlignment="1">
      <alignment horizontal="center" vertical="center"/>
    </xf>
    <xf numFmtId="49" fontId="11" fillId="2" borderId="0" xfId="0" applyNumberFormat="1" applyFont="1" applyFill="1" applyAlignment="1">
      <alignment horizontal="left" vertical="center" wrapText="1"/>
    </xf>
    <xf numFmtId="49" fontId="14" fillId="2" borderId="0" xfId="0" applyNumberFormat="1" applyFont="1" applyFill="1" applyBorder="1" applyAlignment="1">
      <alignment horizontal="center" vertical="center" wrapText="1"/>
    </xf>
    <xf numFmtId="49" fontId="11" fillId="2" borderId="0" xfId="0" applyNumberFormat="1" applyFont="1" applyFill="1" applyAlignment="1">
      <alignment horizontal="left" vertical="center" wrapText="1"/>
    </xf>
    <xf numFmtId="0" fontId="14" fillId="2" borderId="20" xfId="0" applyFont="1" applyFill="1" applyBorder="1" applyAlignment="1">
      <alignment horizontal="center" vertical="center"/>
    </xf>
    <xf numFmtId="4" fontId="14" fillId="2" borderId="20" xfId="0" applyNumberFormat="1" applyFont="1" applyFill="1" applyBorder="1" applyAlignment="1">
      <alignment horizontal="center" vertical="center"/>
    </xf>
    <xf numFmtId="3" fontId="14" fillId="2" borderId="20" xfId="0" applyNumberFormat="1" applyFont="1" applyFill="1" applyBorder="1" applyAlignment="1">
      <alignment horizontal="center" vertical="center"/>
    </xf>
    <xf numFmtId="0" fontId="11" fillId="2" borderId="20" xfId="0" applyFont="1" applyFill="1" applyBorder="1" applyAlignment="1">
      <alignment horizontal="center" vertical="center"/>
    </xf>
    <xf numFmtId="49" fontId="11" fillId="2" borderId="20" xfId="0" applyNumberFormat="1" applyFont="1" applyFill="1" applyBorder="1" applyAlignment="1">
      <alignment horizontal="center" vertical="center" wrapText="1"/>
    </xf>
    <xf numFmtId="49" fontId="11" fillId="2" borderId="21" xfId="0" applyNumberFormat="1" applyFont="1" applyFill="1" applyBorder="1" applyAlignment="1">
      <alignment horizontal="left" vertical="center" wrapText="1"/>
    </xf>
    <xf numFmtId="0" fontId="14" fillId="2" borderId="0" xfId="0" applyFont="1" applyFill="1" applyBorder="1" applyAlignment="1"/>
    <xf numFmtId="0" fontId="14" fillId="2" borderId="0" xfId="0" applyFont="1" applyFill="1" applyBorder="1" applyAlignment="1">
      <alignment horizontal="right"/>
    </xf>
    <xf numFmtId="0" fontId="19" fillId="2" borderId="5" xfId="0" applyFont="1" applyFill="1" applyBorder="1" applyAlignment="1">
      <alignment horizontal="center" vertical="center"/>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3" fontId="11" fillId="2" borderId="1" xfId="0" applyNumberFormat="1" applyFont="1" applyFill="1" applyBorder="1" applyAlignment="1" applyProtection="1">
      <alignment horizontal="center" vertical="center"/>
      <protection locked="0"/>
    </xf>
    <xf numFmtId="3" fontId="11" fillId="2" borderId="2" xfId="13" applyNumberFormat="1" applyFont="1" applyFill="1" applyBorder="1" applyAlignment="1" applyProtection="1">
      <alignment horizontal="center" vertical="center" wrapText="1"/>
    </xf>
    <xf numFmtId="49" fontId="18" fillId="2" borderId="6" xfId="0" applyNumberFormat="1" applyFont="1" applyFill="1" applyBorder="1" applyAlignment="1">
      <alignment horizontal="left" vertical="center" wrapText="1"/>
    </xf>
    <xf numFmtId="0" fontId="19"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1" fontId="11" fillId="2" borderId="1" xfId="0" applyNumberFormat="1" applyFont="1" applyFill="1" applyBorder="1" applyAlignment="1">
      <alignment horizontal="center" vertical="center" wrapText="1"/>
    </xf>
    <xf numFmtId="4" fontId="11" fillId="2" borderId="1" xfId="4" applyNumberFormat="1" applyFont="1" applyFill="1" applyBorder="1" applyAlignment="1">
      <alignment horizontal="center" vertical="center" wrapText="1"/>
    </xf>
    <xf numFmtId="10" fontId="11" fillId="2" borderId="1" xfId="11"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6" xfId="0" applyNumberFormat="1" applyFont="1" applyFill="1" applyBorder="1" applyAlignment="1">
      <alignment horizontal="left" vertical="center" wrapText="1"/>
    </xf>
    <xf numFmtId="4" fontId="11" fillId="2" borderId="6" xfId="0" applyNumberFormat="1" applyFont="1" applyFill="1" applyBorder="1" applyAlignment="1">
      <alignment horizontal="left" vertical="center" wrapText="1"/>
    </xf>
    <xf numFmtId="49" fontId="11" fillId="2" borderId="1" xfId="5" applyNumberFormat="1" applyFont="1" applyFill="1" applyBorder="1" applyAlignment="1">
      <alignment horizontal="left" vertical="center" wrapText="1"/>
    </xf>
    <xf numFmtId="165" fontId="11" fillId="2" borderId="1" xfId="0" quotePrefix="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 fontId="11" fillId="2" borderId="1" xfId="0" quotePrefix="1" applyNumberFormat="1" applyFont="1" applyFill="1" applyBorder="1" applyAlignment="1">
      <alignment horizontal="center" vertical="center"/>
    </xf>
    <xf numFmtId="3" fontId="11" fillId="2" borderId="1" xfId="13" applyNumberFormat="1" applyFont="1" applyFill="1" applyBorder="1" applyAlignment="1" applyProtection="1">
      <alignment horizontal="center" vertical="center" wrapText="1"/>
    </xf>
    <xf numFmtId="0" fontId="11" fillId="2" borderId="6" xfId="0" applyFont="1" applyFill="1" applyBorder="1"/>
    <xf numFmtId="3" fontId="11" fillId="2" borderId="2" xfId="0" applyNumberFormat="1" applyFont="1" applyFill="1" applyBorder="1" applyAlignment="1" applyProtection="1">
      <alignment horizontal="center" vertical="center"/>
      <protection locked="0"/>
    </xf>
    <xf numFmtId="2" fontId="11" fillId="2" borderId="1" xfId="12" applyNumberFormat="1" applyFont="1" applyFill="1" applyBorder="1" applyAlignment="1">
      <alignment horizontal="center" vertical="center" wrapText="1"/>
    </xf>
    <xf numFmtId="1" fontId="11" fillId="2" borderId="1" xfId="12"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1" xfId="12" applyFont="1" applyFill="1" applyBorder="1" applyAlignment="1">
      <alignment horizontal="left" vertical="center" wrapText="1"/>
    </xf>
    <xf numFmtId="0" fontId="11" fillId="2" borderId="1" xfId="12" applyFont="1" applyFill="1" applyBorder="1" applyAlignment="1">
      <alignment horizontal="center" vertical="center" wrapText="1"/>
    </xf>
    <xf numFmtId="10" fontId="11" fillId="2" borderId="1" xfId="11" applyNumberFormat="1" applyFont="1" applyFill="1" applyBorder="1" applyAlignment="1" applyProtection="1">
      <alignment horizontal="center" vertical="center"/>
    </xf>
    <xf numFmtId="1" fontId="11" fillId="2" borderId="1" xfId="1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4" fontId="3" fillId="2" borderId="1" xfId="0" applyNumberFormat="1" applyFont="1" applyFill="1" applyBorder="1" applyAlignment="1">
      <alignment horizontal="center" vertical="center"/>
    </xf>
    <xf numFmtId="14" fontId="3" fillId="2" borderId="6" xfId="0" applyNumberFormat="1" applyFont="1" applyFill="1" applyBorder="1" applyAlignment="1">
      <alignment horizontal="left" vertical="center" wrapText="1"/>
    </xf>
    <xf numFmtId="2" fontId="11" fillId="2" borderId="1" xfId="12" applyNumberFormat="1" applyFont="1" applyFill="1" applyBorder="1" applyAlignment="1">
      <alignment horizontal="left" vertical="center" wrapText="1"/>
    </xf>
    <xf numFmtId="0" fontId="11" fillId="2" borderId="1" xfId="6" applyFont="1" applyFill="1" applyBorder="1" applyAlignment="1">
      <alignment horizontal="center" vertical="center" wrapText="1"/>
    </xf>
    <xf numFmtId="1" fontId="11" fillId="2" borderId="1" xfId="12" applyNumberFormat="1" applyFont="1" applyFill="1" applyBorder="1" applyAlignment="1">
      <alignment horizontal="center" vertical="center"/>
    </xf>
    <xf numFmtId="3" fontId="11" fillId="2" borderId="0" xfId="0" applyNumberFormat="1" applyFont="1" applyFill="1" applyBorder="1" applyAlignment="1">
      <alignment horizontal="center" vertical="center"/>
    </xf>
    <xf numFmtId="1" fontId="11" fillId="2" borderId="1" xfId="9" applyNumberFormat="1" applyFont="1" applyFill="1" applyBorder="1" applyAlignment="1">
      <alignment horizontal="center" vertical="center"/>
    </xf>
    <xf numFmtId="4" fontId="11" fillId="2" borderId="1" xfId="9" applyNumberFormat="1" applyFont="1" applyFill="1" applyBorder="1" applyAlignment="1">
      <alignment horizontal="center" vertical="center" wrapText="1"/>
    </xf>
    <xf numFmtId="1" fontId="11" fillId="2" borderId="1" xfId="15"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166" fontId="19" fillId="2" borderId="1" xfId="0" applyNumberFormat="1" applyFont="1" applyFill="1" applyBorder="1" applyAlignment="1">
      <alignment horizontal="center" vertical="center"/>
    </xf>
    <xf numFmtId="3" fontId="11" fillId="2" borderId="2" xfId="0" applyNumberFormat="1" applyFont="1" applyFill="1" applyBorder="1" applyAlignment="1">
      <alignment horizontal="center" vertical="center"/>
    </xf>
    <xf numFmtId="0" fontId="11" fillId="2" borderId="1" xfId="15" applyFont="1" applyFill="1" applyBorder="1" applyAlignment="1">
      <alignment horizontal="left" vertical="center" wrapText="1"/>
    </xf>
    <xf numFmtId="0" fontId="11" fillId="2" borderId="1" xfId="15" applyFont="1" applyFill="1" applyBorder="1" applyAlignment="1">
      <alignment horizontal="center" vertical="center"/>
    </xf>
    <xf numFmtId="0" fontId="11" fillId="2" borderId="1" xfId="12" applyNumberFormat="1" applyFont="1" applyFill="1" applyBorder="1" applyAlignment="1">
      <alignment horizontal="left" vertical="center" wrapText="1"/>
    </xf>
    <xf numFmtId="4" fontId="11" fillId="2" borderId="2" xfId="0" applyNumberFormat="1" applyFont="1" applyFill="1" applyBorder="1" applyAlignment="1">
      <alignment horizontal="center" vertical="center"/>
    </xf>
    <xf numFmtId="2" fontId="11" fillId="2" borderId="1" xfId="14" applyNumberFormat="1" applyFont="1" applyFill="1" applyBorder="1" applyAlignment="1">
      <alignment horizontal="center" vertical="center" wrapText="1"/>
    </xf>
    <xf numFmtId="10" fontId="11" fillId="2" borderId="11"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9" applyFont="1" applyFill="1" applyBorder="1" applyAlignment="1">
      <alignment vertical="center" wrapText="1"/>
    </xf>
    <xf numFmtId="0" fontId="11" fillId="2" borderId="1" xfId="9" applyFont="1" applyFill="1" applyBorder="1" applyAlignment="1">
      <alignment horizontal="center" vertical="center" wrapText="1"/>
    </xf>
    <xf numFmtId="1" fontId="11" fillId="2" borderId="1" xfId="9" applyNumberFormat="1" applyFont="1" applyFill="1" applyBorder="1" applyAlignment="1">
      <alignment horizontal="center" vertical="center" wrapText="1"/>
    </xf>
    <xf numFmtId="49" fontId="11" fillId="2" borderId="15" xfId="5" applyNumberFormat="1" applyFont="1" applyFill="1" applyBorder="1" applyAlignment="1">
      <alignment horizontal="left" vertical="center" wrapText="1"/>
    </xf>
    <xf numFmtId="0" fontId="11" fillId="2" borderId="15" xfId="0" applyFont="1" applyFill="1" applyBorder="1" applyAlignment="1">
      <alignment horizontal="center" vertical="center" wrapText="1"/>
    </xf>
    <xf numFmtId="1" fontId="11" fillId="2" borderId="15" xfId="0" applyNumberFormat="1" applyFont="1" applyFill="1" applyBorder="1" applyAlignment="1">
      <alignment horizontal="center" vertical="center" wrapText="1"/>
    </xf>
    <xf numFmtId="10" fontId="11" fillId="2" borderId="0" xfId="11" applyNumberFormat="1" applyFont="1" applyFill="1" applyBorder="1" applyAlignment="1" applyProtection="1">
      <alignment horizontal="center" vertical="center"/>
    </xf>
    <xf numFmtId="10" fontId="11" fillId="2" borderId="15" xfId="0" applyNumberFormat="1" applyFont="1" applyFill="1" applyBorder="1" applyAlignment="1">
      <alignment horizontal="center" vertical="center"/>
    </xf>
    <xf numFmtId="3" fontId="11" fillId="2" borderId="15"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4" fontId="11"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1" fillId="2" borderId="15" xfId="0" applyNumberFormat="1" applyFont="1" applyFill="1" applyBorder="1" applyAlignment="1">
      <alignment horizontal="left" vertical="center" wrapText="1"/>
    </xf>
    <xf numFmtId="2" fontId="11" fillId="2" borderId="15" xfId="12" applyNumberFormat="1" applyFont="1" applyFill="1" applyBorder="1" applyAlignment="1">
      <alignment horizontal="center" vertical="center" wrapText="1"/>
    </xf>
    <xf numFmtId="1" fontId="11" fillId="2" borderId="15" xfId="9" applyNumberFormat="1" applyFont="1" applyFill="1" applyBorder="1" applyAlignment="1">
      <alignment horizontal="center" vertical="center" wrapText="1"/>
    </xf>
    <xf numFmtId="166" fontId="11" fillId="2" borderId="15" xfId="0" applyNumberFormat="1" applyFont="1" applyFill="1" applyBorder="1" applyAlignment="1">
      <alignment horizontal="center" vertical="center"/>
    </xf>
    <xf numFmtId="3" fontId="11" fillId="2" borderId="15" xfId="0" applyNumberFormat="1" applyFont="1" applyFill="1" applyBorder="1" applyAlignment="1" applyProtection="1">
      <alignment horizontal="center" vertical="center"/>
      <protection locked="0"/>
    </xf>
    <xf numFmtId="0" fontId="15" fillId="2" borderId="15" xfId="6" applyFont="1" applyFill="1" applyBorder="1" applyAlignment="1" applyProtection="1">
      <alignment horizontal="left" vertical="center" wrapText="1"/>
      <protection locked="0"/>
    </xf>
    <xf numFmtId="3" fontId="11" fillId="2" borderId="7" xfId="13" applyNumberFormat="1" applyFont="1" applyFill="1" applyBorder="1" applyAlignment="1" applyProtection="1">
      <alignment horizontal="center" vertical="center" wrapText="1"/>
    </xf>
    <xf numFmtId="10" fontId="11" fillId="2" borderId="1" xfId="11" applyNumberFormat="1" applyFont="1" applyFill="1" applyBorder="1" applyAlignment="1">
      <alignment horizontal="center" vertical="center" wrapText="1"/>
    </xf>
    <xf numFmtId="3" fontId="11" fillId="2" borderId="15" xfId="0" applyNumberFormat="1" applyFont="1" applyFill="1" applyBorder="1" applyAlignment="1">
      <alignment horizontal="center" vertical="center" wrapText="1"/>
    </xf>
    <xf numFmtId="166" fontId="18" fillId="2" borderId="1" xfId="0" applyNumberFormat="1" applyFont="1" applyFill="1" applyBorder="1" applyAlignment="1">
      <alignment horizontal="center" vertical="center"/>
    </xf>
    <xf numFmtId="0" fontId="11" fillId="2" borderId="1" xfId="0" applyFont="1" applyFill="1" applyBorder="1" applyAlignment="1" applyProtection="1">
      <alignment horizontal="center" vertical="center" wrapText="1"/>
      <protection locked="0"/>
    </xf>
    <xf numFmtId="10" fontId="11" fillId="2" borderId="10" xfId="11" applyNumberFormat="1" applyFont="1" applyFill="1" applyBorder="1" applyAlignment="1">
      <alignment horizontal="center" vertical="center"/>
    </xf>
    <xf numFmtId="10" fontId="11" fillId="2" borderId="1" xfId="11" applyNumberFormat="1" applyFont="1" applyFill="1" applyBorder="1" applyAlignment="1" applyProtection="1">
      <alignment horizontal="center" vertical="center" wrapText="1"/>
    </xf>
    <xf numFmtId="3" fontId="11" fillId="2" borderId="12" xfId="0" applyNumberFormat="1" applyFont="1" applyFill="1" applyBorder="1" applyAlignment="1">
      <alignment horizontal="center" vertical="center"/>
    </xf>
    <xf numFmtId="166" fontId="11"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49" fontId="11" fillId="2" borderId="1" xfId="0" applyNumberFormat="1" applyFont="1" applyFill="1" applyBorder="1" applyAlignment="1" applyProtection="1">
      <alignment horizontal="center" vertical="center" wrapText="1"/>
      <protection locked="0"/>
    </xf>
    <xf numFmtId="3" fontId="20" fillId="2" borderId="2" xfId="13" applyNumberFormat="1" applyFont="1" applyFill="1" applyBorder="1" applyAlignment="1" applyProtection="1">
      <alignment horizontal="center" vertical="center" wrapText="1"/>
    </xf>
    <xf numFmtId="0" fontId="11" fillId="2" borderId="1" xfId="0" applyNumberFormat="1" applyFont="1" applyFill="1" applyBorder="1" applyAlignment="1">
      <alignment vertical="center" wrapText="1"/>
    </xf>
    <xf numFmtId="1" fontId="11" fillId="2" borderId="1" xfId="15" applyNumberFormat="1" applyFont="1" applyFill="1" applyBorder="1" applyAlignment="1">
      <alignment horizontal="center" vertical="center" wrapText="1"/>
    </xf>
    <xf numFmtId="4" fontId="11" fillId="2" borderId="1" xfId="15" applyNumberFormat="1" applyFont="1" applyFill="1" applyBorder="1" applyAlignment="1">
      <alignment horizontal="center" vertical="center" wrapText="1"/>
    </xf>
    <xf numFmtId="0" fontId="15" fillId="2" borderId="1" xfId="6" applyFont="1" applyFill="1" applyBorder="1" applyAlignment="1" applyProtection="1">
      <alignment horizontal="left" vertical="top" wrapText="1"/>
      <protection locked="0"/>
    </xf>
    <xf numFmtId="4" fontId="11" fillId="2" borderId="2" xfId="0" applyNumberFormat="1" applyFont="1" applyFill="1" applyBorder="1" applyAlignment="1">
      <alignment horizontal="center" vertical="center" wrapText="1"/>
    </xf>
    <xf numFmtId="3" fontId="11" fillId="2" borderId="1" xfId="12" applyNumberFormat="1" applyFont="1" applyFill="1" applyBorder="1" applyAlignment="1">
      <alignment horizontal="center" vertical="center" wrapText="1"/>
    </xf>
    <xf numFmtId="0" fontId="11" fillId="2" borderId="1" xfId="6" applyFont="1" applyFill="1" applyBorder="1" applyAlignment="1" applyProtection="1">
      <alignment horizontal="left" vertical="top" wrapText="1"/>
      <protection locked="0"/>
    </xf>
    <xf numFmtId="0" fontId="11" fillId="2" borderId="6" xfId="6" applyFont="1" applyFill="1" applyBorder="1" applyAlignment="1" applyProtection="1">
      <alignment horizontal="left" vertical="center" wrapText="1"/>
      <protection locked="0"/>
    </xf>
    <xf numFmtId="3" fontId="11" fillId="2" borderId="1" xfId="12" applyNumberFormat="1" applyFont="1" applyFill="1" applyBorder="1" applyAlignment="1">
      <alignment horizontal="center" vertical="center"/>
    </xf>
    <xf numFmtId="166" fontId="11" fillId="2" borderId="1" xfId="12" applyNumberFormat="1" applyFont="1" applyFill="1" applyBorder="1" applyAlignment="1">
      <alignment horizontal="center" vertical="center"/>
    </xf>
    <xf numFmtId="0" fontId="11" fillId="2" borderId="1" xfId="6" applyFont="1" applyFill="1" applyBorder="1" applyAlignment="1" applyProtection="1">
      <alignment horizontal="left" vertical="center" wrapText="1"/>
      <protection locked="0"/>
    </xf>
    <xf numFmtId="0" fontId="11" fillId="2" borderId="1" xfId="0" applyNumberFormat="1" applyFont="1" applyFill="1" applyBorder="1" applyAlignment="1">
      <alignment horizontal="center" vertical="center" wrapText="1"/>
    </xf>
    <xf numFmtId="49" fontId="11" fillId="2" borderId="6" xfId="0" applyNumberFormat="1" applyFont="1" applyFill="1" applyBorder="1" applyAlignment="1" applyProtection="1">
      <alignment horizontal="left" vertical="center" wrapText="1"/>
      <protection locked="0"/>
    </xf>
    <xf numFmtId="3" fontId="17" fillId="2" borderId="6" xfId="0" applyNumberFormat="1" applyFont="1" applyFill="1" applyBorder="1" applyAlignment="1">
      <alignment horizontal="left" vertical="center" wrapText="1"/>
    </xf>
    <xf numFmtId="4" fontId="11" fillId="2" borderId="2" xfId="13" applyNumberFormat="1" applyFont="1" applyFill="1" applyBorder="1" applyAlignment="1" applyProtection="1">
      <alignment horizontal="center" vertical="center" wrapText="1"/>
    </xf>
    <xf numFmtId="49" fontId="11" fillId="2" borderId="1" xfId="1" applyNumberFormat="1" applyFont="1" applyFill="1" applyBorder="1" applyAlignment="1">
      <alignment horizontal="left" vertical="center" wrapText="1"/>
    </xf>
    <xf numFmtId="3" fontId="11" fillId="2" borderId="0" xfId="0" applyNumberFormat="1" applyFont="1" applyFill="1" applyBorder="1" applyAlignment="1">
      <alignment horizontal="center" vertical="center" wrapText="1"/>
    </xf>
    <xf numFmtId="49" fontId="11" fillId="2" borderId="6" xfId="0" applyNumberFormat="1" applyFont="1" applyFill="1" applyBorder="1" applyAlignment="1" applyProtection="1">
      <alignment horizontal="left" vertical="top" wrapText="1"/>
      <protection locked="0"/>
    </xf>
    <xf numFmtId="10" fontId="11" fillId="2" borderId="10" xfId="0" applyNumberFormat="1" applyFont="1" applyFill="1" applyBorder="1" applyAlignment="1">
      <alignment horizontal="center" vertical="center" wrapText="1"/>
    </xf>
    <xf numFmtId="49" fontId="3" fillId="2" borderId="1" xfId="5" applyNumberFormat="1" applyFont="1" applyFill="1" applyBorder="1" applyAlignment="1">
      <alignment horizontal="left" vertical="center" wrapText="1"/>
    </xf>
    <xf numFmtId="3" fontId="3" fillId="2" borderId="2" xfId="0" applyNumberFormat="1" applyFont="1" applyFill="1" applyBorder="1" applyAlignment="1">
      <alignment horizontal="center" vertical="center" wrapText="1"/>
    </xf>
    <xf numFmtId="0" fontId="11" fillId="2" borderId="12" xfId="0" applyFont="1" applyFill="1" applyBorder="1" applyAlignment="1">
      <alignment horizontal="left" vertical="center" wrapText="1"/>
    </xf>
    <xf numFmtId="1" fontId="11" fillId="2" borderId="12" xfId="0" applyNumberFormat="1" applyFont="1" applyFill="1" applyBorder="1" applyAlignment="1">
      <alignment horizontal="center" vertical="center" wrapText="1"/>
    </xf>
    <xf numFmtId="4" fontId="11" fillId="2" borderId="12" xfId="4" applyNumberFormat="1" applyFont="1" applyFill="1" applyBorder="1" applyAlignment="1">
      <alignment horizontal="center" vertical="center" wrapText="1"/>
    </xf>
    <xf numFmtId="10" fontId="11" fillId="2" borderId="12" xfId="11" applyNumberFormat="1" applyFont="1" applyFill="1" applyBorder="1" applyAlignment="1">
      <alignment horizontal="center" vertical="center"/>
    </xf>
    <xf numFmtId="10" fontId="11" fillId="2" borderId="12" xfId="0" applyNumberFormat="1" applyFont="1" applyFill="1" applyBorder="1" applyAlignment="1">
      <alignment horizontal="center" vertical="center"/>
    </xf>
    <xf numFmtId="49" fontId="11" fillId="2" borderId="12"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10" fontId="11" fillId="2" borderId="12" xfId="11" applyNumberFormat="1" applyFont="1" applyFill="1" applyBorder="1" applyAlignment="1" applyProtection="1">
      <alignment horizontal="center" vertical="center"/>
    </xf>
    <xf numFmtId="10" fontId="11" fillId="2" borderId="12" xfId="0" applyNumberFormat="1"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166" fontId="11" fillId="2" borderId="12" xfId="0" applyNumberFormat="1" applyFont="1" applyFill="1" applyBorder="1" applyAlignment="1">
      <alignment horizontal="center" vertical="center" wrapText="1"/>
    </xf>
    <xf numFmtId="3" fontId="11" fillId="2" borderId="16" xfId="13" applyNumberFormat="1" applyFont="1" applyFill="1" applyBorder="1" applyAlignment="1" applyProtection="1">
      <alignment horizontal="center" vertical="center" wrapText="1"/>
    </xf>
    <xf numFmtId="0" fontId="11" fillId="4" borderId="1" xfId="0" applyFont="1" applyFill="1" applyBorder="1" applyAlignment="1">
      <alignment vertical="center" wrapText="1"/>
    </xf>
    <xf numFmtId="0" fontId="11" fillId="2" borderId="6" xfId="12" applyFont="1" applyFill="1" applyBorder="1" applyAlignment="1">
      <alignment horizontal="left" vertical="center" wrapText="1"/>
    </xf>
    <xf numFmtId="0" fontId="19" fillId="2" borderId="17" xfId="0" applyFont="1" applyFill="1" applyBorder="1" applyAlignment="1">
      <alignment horizontal="center" vertical="center"/>
    </xf>
    <xf numFmtId="0" fontId="11" fillId="2" borderId="15" xfId="0" applyFont="1" applyFill="1" applyBorder="1" applyAlignment="1">
      <alignment horizontal="left" vertical="center" wrapText="1"/>
    </xf>
    <xf numFmtId="49" fontId="11" fillId="2" borderId="15" xfId="0" applyNumberFormat="1" applyFont="1" applyFill="1" applyBorder="1" applyAlignment="1">
      <alignment horizontal="center" vertical="center"/>
    </xf>
    <xf numFmtId="4" fontId="11" fillId="2" borderId="15" xfId="4" applyNumberFormat="1" applyFont="1" applyFill="1" applyBorder="1" applyAlignment="1">
      <alignment horizontal="center" vertical="center" wrapText="1"/>
    </xf>
    <xf numFmtId="10" fontId="11" fillId="2" borderId="15" xfId="11" applyNumberFormat="1" applyFont="1" applyFill="1" applyBorder="1" applyAlignment="1">
      <alignment horizontal="center" vertical="center"/>
    </xf>
    <xf numFmtId="14" fontId="3" fillId="2" borderId="18" xfId="0" applyNumberFormat="1" applyFont="1" applyFill="1" applyBorder="1" applyAlignment="1">
      <alignment horizontal="left" vertical="center" wrapText="1"/>
    </xf>
    <xf numFmtId="3" fontId="14" fillId="2" borderId="4"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24" fillId="2" borderId="0" xfId="0" applyNumberFormat="1" applyFont="1" applyFill="1" applyBorder="1" applyAlignment="1">
      <alignment horizontal="left" vertical="center" wrapText="1"/>
    </xf>
    <xf numFmtId="49" fontId="25"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3" fontId="14" fillId="2" borderId="9" xfId="0" applyNumberFormat="1" applyFont="1" applyFill="1" applyBorder="1" applyAlignment="1">
      <alignment horizontal="center" vertical="center" wrapText="1"/>
    </xf>
    <xf numFmtId="3" fontId="14" fillId="2" borderId="8"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49" fontId="14" fillId="2" borderId="20" xfId="0" applyNumberFormat="1" applyFont="1" applyFill="1" applyBorder="1" applyAlignment="1">
      <alignment horizontal="center" vertical="center" wrapText="1"/>
    </xf>
    <xf numFmtId="1" fontId="14" fillId="2" borderId="4"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49" fontId="14" fillId="2" borderId="4"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wrapText="1"/>
    </xf>
    <xf numFmtId="4" fontId="14" fillId="2" borderId="4"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0" fontId="14" fillId="2" borderId="4" xfId="0" applyNumberFormat="1" applyFont="1" applyFill="1" applyBorder="1" applyAlignment="1">
      <alignment horizontal="center" vertical="center" wrapText="1"/>
    </xf>
    <xf numFmtId="10" fontId="14" fillId="2" borderId="1" xfId="0" applyNumberFormat="1"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cellXfs>
  <cellStyles count="21">
    <cellStyle name="Comma" xfId="13" builtinId="3"/>
    <cellStyle name="Comma 2" xfId="20"/>
    <cellStyle name="Excel Built-in Excel Built-in Excel Built-in Excel Built-in Excel Built-in Excel Built-in Excel Bui" xfId="1"/>
    <cellStyle name="Excel Built-in Excel Built-in Excel Built-in Excel Built-in Excel Built-in Excel Built-in Excel Built-in Excel " xfId="2"/>
    <cellStyle name="Excel Built-in Excel Built-in Excel Built-in Excel Built-in Excel Built-in Excel Built-in Excel Built-in Excel Bui" xfId="3"/>
    <cellStyle name="Excel Built-in Excel Built-in Excel Built-in Excel Built-in Excel Built-in Excel Built-in Excel Built-in Excel Buil" xfId="4"/>
    <cellStyle name="Excel Built-in Excel Built-in Excel Built-in Excel Built-in Excel Built-in Excel Built-in Excel Built-in Excel Built-in Excel Built-in Excel Built-in Excel Built-in Excel Built-in Excel Bui" xfId="5"/>
    <cellStyle name="Excel Built-in Excel Built-in Excel Built-in Excel Built-in Excel Built-in Excel Built-in Excel Built-in Excel Built-in Excel Built-in Excel Built-in Excel Built-in Excel Built-in Excel Built-in Excel Built-in Excel Built-in Excel Built-in Excel" xfId="6"/>
    <cellStyle name="Normal" xfId="0" builtinId="0"/>
    <cellStyle name="Normal 10" xfId="14"/>
    <cellStyle name="Normal 2" xfId="17"/>
    <cellStyle name="Normal 2 2" xfId="7"/>
    <cellStyle name="Normal 3" xfId="8"/>
    <cellStyle name="Normal 4" xfId="18"/>
    <cellStyle name="Normal 8" xfId="16"/>
    <cellStyle name="Normal_Datorii la 31 12 2011_Formular 29 - PARTEA II (sept)" xfId="15"/>
    <cellStyle name="Normal_Formular 29-partea II (inv)-diminuat" xfId="9"/>
    <cellStyle name="Normal_Formular 29-partea II (inv)-diminuat 3" xfId="10"/>
    <cellStyle name="Percent" xfId="11" builtinId="5"/>
    <cellStyle name="Percent 2" xfId="19"/>
    <cellStyle name="TableStyleLight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6"/>
  <sheetViews>
    <sheetView tabSelected="1" zoomScale="80" zoomScaleNormal="80" zoomScalePageLayoutView="85" workbookViewId="0">
      <pane ySplit="9" topLeftCell="A10" activePane="bottomLeft" state="frozen"/>
      <selection pane="bottomLeft" activeCell="C180" sqref="C180"/>
    </sheetView>
  </sheetViews>
  <sheetFormatPr defaultRowHeight="15.75"/>
  <cols>
    <col min="1" max="1" width="6.5703125" style="10" customWidth="1"/>
    <col min="2" max="2" width="57.7109375" style="57" customWidth="1"/>
    <col min="3" max="3" width="14" style="9" customWidth="1"/>
    <col min="4" max="4" width="22.7109375" style="9" customWidth="1"/>
    <col min="5" max="5" width="15.85546875" style="10" customWidth="1"/>
    <col min="6" max="6" width="15.85546875" style="11" customWidth="1"/>
    <col min="7" max="7" width="20.28515625" style="30" customWidth="1"/>
    <col min="8" max="8" width="15.85546875" style="34" customWidth="1"/>
    <col min="9" max="9" width="16.140625" style="34" customWidth="1"/>
    <col min="10" max="10" width="14.85546875" style="37" hidden="1" customWidth="1"/>
    <col min="11" max="11" width="14.85546875" style="41" hidden="1" customWidth="1"/>
    <col min="12" max="12" width="19" style="49" customWidth="1"/>
    <col min="13" max="13" width="18.140625" style="33" customWidth="1"/>
    <col min="14" max="14" width="27.28515625" style="9" customWidth="1"/>
    <col min="15" max="15" width="23.5703125" style="47" customWidth="1"/>
    <col min="16" max="16" width="99.42578125" style="12" customWidth="1"/>
    <col min="17" max="17" width="12.85546875" style="1" customWidth="1"/>
    <col min="18" max="18" width="16" style="1" customWidth="1"/>
    <col min="19" max="19" width="14.28515625" style="1" customWidth="1"/>
    <col min="20" max="20" width="13.85546875" style="1" customWidth="1"/>
    <col min="21" max="21" width="16" style="1" customWidth="1"/>
    <col min="22" max="16384" width="9.140625" style="1"/>
  </cols>
  <sheetData>
    <row r="1" spans="1:17">
      <c r="A1" s="1"/>
      <c r="B1" s="1"/>
      <c r="P1" s="67" t="s">
        <v>287</v>
      </c>
      <c r="Q1" s="66"/>
    </row>
    <row r="2" spans="1:17">
      <c r="A2" s="13"/>
      <c r="B2" s="13"/>
      <c r="P2" s="59"/>
    </row>
    <row r="3" spans="1:17" ht="19.5">
      <c r="A3" s="197" t="s">
        <v>288</v>
      </c>
      <c r="B3" s="197"/>
      <c r="C3" s="197"/>
      <c r="D3" s="197"/>
      <c r="E3" s="197"/>
      <c r="F3" s="197"/>
      <c r="G3" s="197"/>
      <c r="H3" s="197"/>
      <c r="I3" s="197"/>
      <c r="J3" s="197"/>
      <c r="K3" s="197"/>
      <c r="L3" s="197"/>
      <c r="M3" s="197"/>
      <c r="N3" s="197"/>
      <c r="O3" s="197"/>
      <c r="P3" s="197"/>
    </row>
    <row r="4" spans="1:17" ht="19.5">
      <c r="A4" s="197" t="s">
        <v>289</v>
      </c>
      <c r="B4" s="197"/>
      <c r="C4" s="197"/>
      <c r="D4" s="197"/>
      <c r="E4" s="197"/>
      <c r="F4" s="197"/>
      <c r="G4" s="197"/>
      <c r="H4" s="197"/>
      <c r="I4" s="197"/>
      <c r="J4" s="197"/>
      <c r="K4" s="197"/>
      <c r="L4" s="197"/>
      <c r="M4" s="197"/>
      <c r="N4" s="197"/>
      <c r="O4" s="197"/>
      <c r="P4" s="197"/>
    </row>
    <row r="5" spans="1:17">
      <c r="A5" s="13"/>
      <c r="B5" s="13"/>
      <c r="P5" s="59"/>
    </row>
    <row r="6" spans="1:17" ht="16.5" thickBot="1">
      <c r="A6" s="13"/>
      <c r="B6" s="13"/>
      <c r="P6" s="29"/>
    </row>
    <row r="7" spans="1:17" s="2" customFormat="1" ht="44.25" customHeight="1">
      <c r="A7" s="204" t="s">
        <v>0</v>
      </c>
      <c r="B7" s="206" t="s">
        <v>1</v>
      </c>
      <c r="C7" s="193" t="s">
        <v>2</v>
      </c>
      <c r="D7" s="208" t="s">
        <v>182</v>
      </c>
      <c r="E7" s="193" t="s">
        <v>3</v>
      </c>
      <c r="F7" s="202" t="s">
        <v>4</v>
      </c>
      <c r="G7" s="210" t="s">
        <v>5</v>
      </c>
      <c r="H7" s="212" t="s">
        <v>283</v>
      </c>
      <c r="I7" s="212" t="s">
        <v>284</v>
      </c>
      <c r="J7" s="38"/>
      <c r="K7" s="42"/>
      <c r="L7" s="214" t="s">
        <v>73</v>
      </c>
      <c r="M7" s="191" t="s">
        <v>285</v>
      </c>
      <c r="N7" s="193" t="s">
        <v>286</v>
      </c>
      <c r="O7" s="198" t="s">
        <v>74</v>
      </c>
      <c r="P7" s="199"/>
    </row>
    <row r="8" spans="1:17" s="3" customFormat="1" ht="78" customHeight="1">
      <c r="A8" s="205"/>
      <c r="B8" s="207"/>
      <c r="C8" s="194"/>
      <c r="D8" s="209"/>
      <c r="E8" s="194"/>
      <c r="F8" s="203"/>
      <c r="G8" s="211"/>
      <c r="H8" s="213"/>
      <c r="I8" s="213"/>
      <c r="J8" s="39" t="s">
        <v>196</v>
      </c>
      <c r="K8" s="43" t="s">
        <v>197</v>
      </c>
      <c r="L8" s="215"/>
      <c r="M8" s="192"/>
      <c r="N8" s="194"/>
      <c r="O8" s="14" t="s">
        <v>6</v>
      </c>
      <c r="P8" s="15" t="s">
        <v>76</v>
      </c>
    </row>
    <row r="9" spans="1:17" s="4" customFormat="1">
      <c r="A9" s="16">
        <v>0</v>
      </c>
      <c r="B9" s="17">
        <v>1</v>
      </c>
      <c r="C9" s="18">
        <v>2</v>
      </c>
      <c r="D9" s="18">
        <v>3</v>
      </c>
      <c r="E9" s="18">
        <v>4</v>
      </c>
      <c r="F9" s="19">
        <v>5</v>
      </c>
      <c r="G9" s="19">
        <v>6</v>
      </c>
      <c r="H9" s="19">
        <v>7</v>
      </c>
      <c r="I9" s="19">
        <v>8</v>
      </c>
      <c r="J9" s="40"/>
      <c r="K9" s="44"/>
      <c r="L9" s="50">
        <v>9</v>
      </c>
      <c r="M9" s="32">
        <v>10</v>
      </c>
      <c r="N9" s="19">
        <v>11</v>
      </c>
      <c r="O9" s="48">
        <v>12</v>
      </c>
      <c r="P9" s="31" t="s">
        <v>77</v>
      </c>
    </row>
    <row r="10" spans="1:17" s="4" customFormat="1" ht="77.25" customHeight="1">
      <c r="A10" s="68">
        <v>1</v>
      </c>
      <c r="B10" s="23" t="s">
        <v>140</v>
      </c>
      <c r="C10" s="53" t="s">
        <v>222</v>
      </c>
      <c r="D10" s="53" t="s">
        <v>151</v>
      </c>
      <c r="E10" s="69" t="s">
        <v>8</v>
      </c>
      <c r="F10" s="70">
        <v>1185</v>
      </c>
      <c r="G10" s="71">
        <v>101</v>
      </c>
      <c r="H10" s="20">
        <v>0</v>
      </c>
      <c r="I10" s="20">
        <v>0</v>
      </c>
      <c r="J10" s="20"/>
      <c r="K10" s="20"/>
      <c r="L10" s="72">
        <v>3404223</v>
      </c>
      <c r="M10" s="21">
        <f>L10</f>
        <v>3404223</v>
      </c>
      <c r="N10" s="53" t="s">
        <v>216</v>
      </c>
      <c r="O10" s="73">
        <v>573891887</v>
      </c>
      <c r="P10" s="74"/>
    </row>
    <row r="11" spans="1:17" ht="80.099999999999994" customHeight="1">
      <c r="A11" s="75">
        <v>2</v>
      </c>
      <c r="B11" s="76" t="s">
        <v>209</v>
      </c>
      <c r="C11" s="53" t="s">
        <v>9</v>
      </c>
      <c r="D11" s="8" t="s">
        <v>9</v>
      </c>
      <c r="E11" s="8" t="s">
        <v>12</v>
      </c>
      <c r="F11" s="77" t="s">
        <v>72</v>
      </c>
      <c r="G11" s="78">
        <v>100</v>
      </c>
      <c r="H11" s="79">
        <v>0</v>
      </c>
      <c r="I11" s="20">
        <v>0</v>
      </c>
      <c r="J11" s="21"/>
      <c r="K11" s="45"/>
      <c r="L11" s="21">
        <v>2850508</v>
      </c>
      <c r="M11" s="21">
        <v>2850508</v>
      </c>
      <c r="N11" s="80" t="s">
        <v>127</v>
      </c>
      <c r="O11" s="35">
        <f>2359281000</f>
        <v>2359281000</v>
      </c>
      <c r="P11" s="81"/>
    </row>
    <row r="12" spans="1:17" ht="80.099999999999994" customHeight="1">
      <c r="A12" s="75">
        <v>3</v>
      </c>
      <c r="B12" s="76" t="s">
        <v>208</v>
      </c>
      <c r="C12" s="53" t="s">
        <v>9</v>
      </c>
      <c r="D12" s="8" t="s">
        <v>9</v>
      </c>
      <c r="E12" s="8" t="s">
        <v>12</v>
      </c>
      <c r="F12" s="77" t="s">
        <v>72</v>
      </c>
      <c r="G12" s="78">
        <v>100</v>
      </c>
      <c r="H12" s="79">
        <v>0</v>
      </c>
      <c r="I12" s="20">
        <v>0</v>
      </c>
      <c r="J12" s="21"/>
      <c r="K12" s="45"/>
      <c r="L12" s="21">
        <v>2568751</v>
      </c>
      <c r="M12" s="21">
        <v>2568751</v>
      </c>
      <c r="N12" s="80" t="s">
        <v>127</v>
      </c>
      <c r="O12" s="35">
        <f>2211885000</f>
        <v>2211885000</v>
      </c>
      <c r="P12" s="82"/>
    </row>
    <row r="13" spans="1:17" ht="80.099999999999994" customHeight="1">
      <c r="A13" s="68">
        <v>4</v>
      </c>
      <c r="B13" s="83" t="s">
        <v>97</v>
      </c>
      <c r="C13" s="80" t="s">
        <v>9</v>
      </c>
      <c r="D13" s="80" t="s">
        <v>9</v>
      </c>
      <c r="E13" s="6" t="s">
        <v>12</v>
      </c>
      <c r="F13" s="84" t="s">
        <v>72</v>
      </c>
      <c r="G13" s="85">
        <v>100</v>
      </c>
      <c r="H13" s="20">
        <v>0</v>
      </c>
      <c r="I13" s="20">
        <v>0</v>
      </c>
      <c r="J13" s="20"/>
      <c r="K13" s="20"/>
      <c r="L13" s="21">
        <v>2382970</v>
      </c>
      <c r="M13" s="21">
        <v>2382970</v>
      </c>
      <c r="N13" s="77">
        <v>2027</v>
      </c>
      <c r="O13" s="35">
        <v>2143122000</v>
      </c>
      <c r="P13" s="81"/>
    </row>
    <row r="14" spans="1:17" ht="80.099999999999994" customHeight="1">
      <c r="A14" s="75">
        <v>5</v>
      </c>
      <c r="B14" s="23" t="s">
        <v>156</v>
      </c>
      <c r="C14" s="53" t="s">
        <v>202</v>
      </c>
      <c r="D14" s="53" t="s">
        <v>121</v>
      </c>
      <c r="E14" s="69" t="s">
        <v>8</v>
      </c>
      <c r="F14" s="86">
        <v>1277</v>
      </c>
      <c r="G14" s="71">
        <v>100</v>
      </c>
      <c r="H14" s="20">
        <v>0.6149</v>
      </c>
      <c r="I14" s="20">
        <v>0.22989999999999999</v>
      </c>
      <c r="J14" s="20"/>
      <c r="K14" s="20"/>
      <c r="L14" s="72">
        <v>583802</v>
      </c>
      <c r="M14" s="21">
        <v>457700</v>
      </c>
      <c r="N14" s="53" t="s">
        <v>152</v>
      </c>
      <c r="O14" s="87">
        <v>38858222</v>
      </c>
      <c r="P14" s="81" t="s">
        <v>224</v>
      </c>
    </row>
    <row r="15" spans="1:17" ht="91.5" customHeight="1">
      <c r="A15" s="75">
        <v>6</v>
      </c>
      <c r="B15" s="23" t="s">
        <v>141</v>
      </c>
      <c r="C15" s="53" t="s">
        <v>222</v>
      </c>
      <c r="D15" s="53" t="s">
        <v>151</v>
      </c>
      <c r="E15" s="69" t="s">
        <v>8</v>
      </c>
      <c r="F15" s="86">
        <v>1280</v>
      </c>
      <c r="G15" s="71">
        <v>100</v>
      </c>
      <c r="H15" s="20">
        <v>0</v>
      </c>
      <c r="I15" s="20">
        <v>5.0000000000000001E-3</v>
      </c>
      <c r="J15" s="20"/>
      <c r="K15" s="20"/>
      <c r="L15" s="21">
        <v>202457</v>
      </c>
      <c r="M15" s="21">
        <v>201378</v>
      </c>
      <c r="N15" s="53" t="s">
        <v>216</v>
      </c>
      <c r="O15" s="21">
        <f>65764297/4.8</f>
        <v>13700895.208333334</v>
      </c>
      <c r="P15" s="81"/>
    </row>
    <row r="16" spans="1:17" ht="80.099999999999994" customHeight="1">
      <c r="A16" s="68">
        <v>7</v>
      </c>
      <c r="B16" s="23" t="s">
        <v>142</v>
      </c>
      <c r="C16" s="53" t="s">
        <v>222</v>
      </c>
      <c r="D16" s="53" t="s">
        <v>151</v>
      </c>
      <c r="E16" s="69" t="s">
        <v>8</v>
      </c>
      <c r="F16" s="86">
        <v>1279</v>
      </c>
      <c r="G16" s="71">
        <v>100</v>
      </c>
      <c r="H16" s="20">
        <v>0</v>
      </c>
      <c r="I16" s="20">
        <v>7.0000000000000001E-3</v>
      </c>
      <c r="J16" s="20"/>
      <c r="K16" s="20"/>
      <c r="L16" s="21">
        <v>234864</v>
      </c>
      <c r="M16" s="21">
        <v>233206</v>
      </c>
      <c r="N16" s="53" t="s">
        <v>216</v>
      </c>
      <c r="O16" s="72">
        <f>37133000/4.8</f>
        <v>7736041.666666667</v>
      </c>
      <c r="P16" s="88"/>
    </row>
    <row r="17" spans="1:16" ht="80.099999999999994" customHeight="1">
      <c r="A17" s="75">
        <v>8</v>
      </c>
      <c r="B17" s="23" t="s">
        <v>277</v>
      </c>
      <c r="C17" s="53" t="s">
        <v>278</v>
      </c>
      <c r="D17" s="53" t="s">
        <v>278</v>
      </c>
      <c r="E17" s="69" t="s">
        <v>12</v>
      </c>
      <c r="F17" s="86">
        <v>13441</v>
      </c>
      <c r="G17" s="71">
        <v>99.25</v>
      </c>
      <c r="H17" s="20">
        <v>0</v>
      </c>
      <c r="I17" s="20">
        <v>3.3999999999999998E-3</v>
      </c>
      <c r="J17" s="20"/>
      <c r="K17" s="20"/>
      <c r="L17" s="21">
        <v>237420</v>
      </c>
      <c r="M17" s="21">
        <v>236607</v>
      </c>
      <c r="N17" s="53" t="s">
        <v>279</v>
      </c>
      <c r="O17" s="89">
        <v>31784664</v>
      </c>
      <c r="P17" s="88"/>
    </row>
    <row r="18" spans="1:16" ht="80.099999999999994" customHeight="1">
      <c r="A18" s="75">
        <v>9</v>
      </c>
      <c r="B18" s="83" t="s">
        <v>139</v>
      </c>
      <c r="C18" s="90" t="s">
        <v>221</v>
      </c>
      <c r="D18" s="90" t="s">
        <v>221</v>
      </c>
      <c r="E18" s="90" t="s">
        <v>8</v>
      </c>
      <c r="F18" s="91">
        <v>1031</v>
      </c>
      <c r="G18" s="71">
        <v>98.5</v>
      </c>
      <c r="H18" s="20">
        <v>0.89</v>
      </c>
      <c r="I18" s="20">
        <v>0.81799999999999995</v>
      </c>
      <c r="J18" s="20"/>
      <c r="K18" s="20"/>
      <c r="L18" s="72">
        <v>1739734</v>
      </c>
      <c r="M18" s="21">
        <v>316982</v>
      </c>
      <c r="N18" s="77" t="s">
        <v>247</v>
      </c>
      <c r="O18" s="92">
        <v>117113838</v>
      </c>
      <c r="P18" s="81"/>
    </row>
    <row r="19" spans="1:16" ht="87" customHeight="1">
      <c r="A19" s="68">
        <v>10</v>
      </c>
      <c r="B19" s="93" t="s">
        <v>200</v>
      </c>
      <c r="C19" s="53" t="s">
        <v>202</v>
      </c>
      <c r="D19" s="53" t="s">
        <v>121</v>
      </c>
      <c r="E19" s="94" t="s">
        <v>8</v>
      </c>
      <c r="F19" s="70">
        <v>1265</v>
      </c>
      <c r="G19" s="85">
        <v>98</v>
      </c>
      <c r="H19" s="22">
        <v>0</v>
      </c>
      <c r="I19" s="22">
        <v>2E-3</v>
      </c>
      <c r="J19" s="22"/>
      <c r="K19" s="22"/>
      <c r="L19" s="72">
        <v>8446112</v>
      </c>
      <c r="M19" s="21">
        <v>8429153</v>
      </c>
      <c r="N19" s="77">
        <v>2024</v>
      </c>
      <c r="O19" s="35">
        <v>5090879000</v>
      </c>
      <c r="P19" s="81"/>
    </row>
    <row r="20" spans="1:16" ht="80.099999999999994" customHeight="1">
      <c r="A20" s="75">
        <v>11</v>
      </c>
      <c r="B20" s="76" t="s">
        <v>59</v>
      </c>
      <c r="C20" s="53" t="s">
        <v>202</v>
      </c>
      <c r="D20" s="8" t="s">
        <v>120</v>
      </c>
      <c r="E20" s="8" t="s">
        <v>12</v>
      </c>
      <c r="F20" s="77">
        <v>1287</v>
      </c>
      <c r="G20" s="78">
        <v>98</v>
      </c>
      <c r="H20" s="95">
        <v>0</v>
      </c>
      <c r="I20" s="20">
        <v>0</v>
      </c>
      <c r="J20" s="21"/>
      <c r="K20" s="45"/>
      <c r="L20" s="21">
        <v>2136328</v>
      </c>
      <c r="M20" s="21">
        <v>2136328</v>
      </c>
      <c r="N20" s="96" t="s">
        <v>171</v>
      </c>
      <c r="O20" s="73">
        <f>2644*1000000</f>
        <v>2644000000</v>
      </c>
      <c r="P20" s="81"/>
    </row>
    <row r="21" spans="1:16" ht="87.75" customHeight="1">
      <c r="A21" s="75">
        <v>12</v>
      </c>
      <c r="B21" s="76" t="s">
        <v>213</v>
      </c>
      <c r="C21" s="53" t="s">
        <v>202</v>
      </c>
      <c r="D21" s="8" t="s">
        <v>120</v>
      </c>
      <c r="E21" s="8" t="s">
        <v>12</v>
      </c>
      <c r="F21" s="77">
        <v>1288</v>
      </c>
      <c r="G21" s="78">
        <v>98</v>
      </c>
      <c r="H21" s="79">
        <v>0</v>
      </c>
      <c r="I21" s="20">
        <v>0</v>
      </c>
      <c r="J21" s="21"/>
      <c r="K21" s="45"/>
      <c r="L21" s="21">
        <v>259880</v>
      </c>
      <c r="M21" s="21">
        <v>259880</v>
      </c>
      <c r="N21" s="80" t="s">
        <v>125</v>
      </c>
      <c r="O21" s="35">
        <v>313728175</v>
      </c>
      <c r="P21" s="97"/>
    </row>
    <row r="22" spans="1:16" ht="87.75" customHeight="1">
      <c r="A22" s="68">
        <v>13</v>
      </c>
      <c r="B22" s="76" t="s">
        <v>203</v>
      </c>
      <c r="C22" s="53" t="s">
        <v>202</v>
      </c>
      <c r="D22" s="8" t="s">
        <v>120</v>
      </c>
      <c r="E22" s="8" t="s">
        <v>12</v>
      </c>
      <c r="F22" s="77" t="s">
        <v>72</v>
      </c>
      <c r="G22" s="78">
        <v>98</v>
      </c>
      <c r="H22" s="79">
        <v>0</v>
      </c>
      <c r="I22" s="20">
        <v>0</v>
      </c>
      <c r="J22" s="21"/>
      <c r="K22" s="45"/>
      <c r="L22" s="21">
        <v>1221323</v>
      </c>
      <c r="M22" s="21">
        <v>1221323</v>
      </c>
      <c r="N22" s="80" t="s">
        <v>216</v>
      </c>
      <c r="O22" s="35">
        <f>273480000</f>
        <v>273480000</v>
      </c>
      <c r="P22" s="97"/>
    </row>
    <row r="23" spans="1:16" ht="87.75" customHeight="1">
      <c r="A23" s="75">
        <v>14</v>
      </c>
      <c r="B23" s="76" t="s">
        <v>240</v>
      </c>
      <c r="C23" s="53" t="s">
        <v>202</v>
      </c>
      <c r="D23" s="8" t="s">
        <v>122</v>
      </c>
      <c r="E23" s="8" t="s">
        <v>12</v>
      </c>
      <c r="F23" s="77">
        <v>16702</v>
      </c>
      <c r="G23" s="78">
        <v>98</v>
      </c>
      <c r="H23" s="79">
        <v>0</v>
      </c>
      <c r="I23" s="20">
        <v>1.8599999999999998E-2</v>
      </c>
      <c r="J23" s="21"/>
      <c r="K23" s="45"/>
      <c r="L23" s="21">
        <v>455120</v>
      </c>
      <c r="M23" s="21">
        <v>446652</v>
      </c>
      <c r="N23" s="80" t="s">
        <v>124</v>
      </c>
      <c r="O23" s="92">
        <f>490681494/4.8</f>
        <v>102225311.25</v>
      </c>
      <c r="P23" s="98"/>
    </row>
    <row r="24" spans="1:16" ht="101.25" customHeight="1">
      <c r="A24" s="75">
        <v>15</v>
      </c>
      <c r="B24" s="76" t="s">
        <v>201</v>
      </c>
      <c r="C24" s="53" t="s">
        <v>202</v>
      </c>
      <c r="D24" s="8" t="s">
        <v>120</v>
      </c>
      <c r="E24" s="8" t="s">
        <v>12</v>
      </c>
      <c r="F24" s="77" t="s">
        <v>72</v>
      </c>
      <c r="G24" s="78">
        <v>98</v>
      </c>
      <c r="H24" s="79">
        <v>0</v>
      </c>
      <c r="I24" s="20">
        <v>0</v>
      </c>
      <c r="J24" s="21"/>
      <c r="K24" s="45"/>
      <c r="L24" s="21">
        <v>241983</v>
      </c>
      <c r="M24" s="21">
        <v>241983</v>
      </c>
      <c r="N24" s="56">
        <v>2023</v>
      </c>
      <c r="O24" s="35">
        <f>40947732</f>
        <v>40947732</v>
      </c>
      <c r="P24" s="97"/>
    </row>
    <row r="25" spans="1:16" ht="101.25" customHeight="1">
      <c r="A25" s="68">
        <v>16</v>
      </c>
      <c r="B25" s="23" t="s">
        <v>210</v>
      </c>
      <c r="C25" s="53" t="s">
        <v>202</v>
      </c>
      <c r="D25" s="8" t="s">
        <v>120</v>
      </c>
      <c r="E25" s="8" t="s">
        <v>12</v>
      </c>
      <c r="F25" s="77">
        <v>1285</v>
      </c>
      <c r="G25" s="99">
        <v>98</v>
      </c>
      <c r="H25" s="79">
        <v>0</v>
      </c>
      <c r="I25" s="20">
        <v>0</v>
      </c>
      <c r="J25" s="21"/>
      <c r="K25" s="45"/>
      <c r="L25" s="21">
        <v>883896</v>
      </c>
      <c r="M25" s="21">
        <v>883870</v>
      </c>
      <c r="N25" s="80" t="s">
        <v>125</v>
      </c>
      <c r="O25" s="35">
        <v>40106366</v>
      </c>
      <c r="P25" s="97"/>
    </row>
    <row r="26" spans="1:16" ht="101.25" customHeight="1">
      <c r="A26" s="75">
        <v>17</v>
      </c>
      <c r="B26" s="76" t="s">
        <v>94</v>
      </c>
      <c r="C26" s="53" t="s">
        <v>202</v>
      </c>
      <c r="D26" s="8" t="s">
        <v>120</v>
      </c>
      <c r="E26" s="8" t="s">
        <v>8</v>
      </c>
      <c r="F26" s="77">
        <v>977</v>
      </c>
      <c r="G26" s="71">
        <v>98</v>
      </c>
      <c r="H26" s="95">
        <v>1</v>
      </c>
      <c r="I26" s="20">
        <v>0.43490000000000001</v>
      </c>
      <c r="J26" s="21">
        <v>1109</v>
      </c>
      <c r="K26" s="45">
        <v>73834</v>
      </c>
      <c r="L26" s="21">
        <v>151647</v>
      </c>
      <c r="M26" s="21">
        <v>85695</v>
      </c>
      <c r="N26" s="53" t="s">
        <v>152</v>
      </c>
      <c r="O26" s="92">
        <v>38320000</v>
      </c>
      <c r="P26" s="100" t="s">
        <v>184</v>
      </c>
    </row>
    <row r="27" spans="1:16" ht="101.25" customHeight="1">
      <c r="A27" s="75">
        <v>18</v>
      </c>
      <c r="B27" s="76" t="s">
        <v>282</v>
      </c>
      <c r="C27" s="53" t="s">
        <v>9</v>
      </c>
      <c r="D27" s="8" t="s">
        <v>9</v>
      </c>
      <c r="E27" s="8" t="s">
        <v>12</v>
      </c>
      <c r="F27" s="77" t="s">
        <v>249</v>
      </c>
      <c r="G27" s="71">
        <v>98</v>
      </c>
      <c r="H27" s="95">
        <v>0</v>
      </c>
      <c r="I27" s="20">
        <v>0</v>
      </c>
      <c r="J27" s="21"/>
      <c r="K27" s="45"/>
      <c r="L27" s="21">
        <v>250782</v>
      </c>
      <c r="M27" s="21">
        <v>250782</v>
      </c>
      <c r="N27" s="53" t="s">
        <v>216</v>
      </c>
      <c r="O27" s="92">
        <v>33299000</v>
      </c>
      <c r="P27" s="100"/>
    </row>
    <row r="28" spans="1:16" ht="91.5" customHeight="1">
      <c r="A28" s="68">
        <v>19</v>
      </c>
      <c r="B28" s="101" t="s">
        <v>42</v>
      </c>
      <c r="C28" s="53" t="s">
        <v>202</v>
      </c>
      <c r="D28" s="90" t="s">
        <v>120</v>
      </c>
      <c r="E28" s="90" t="s">
        <v>8</v>
      </c>
      <c r="F28" s="91">
        <v>818</v>
      </c>
      <c r="G28" s="78">
        <v>98</v>
      </c>
      <c r="H28" s="20">
        <v>1</v>
      </c>
      <c r="I28" s="20">
        <v>0.55649999999999999</v>
      </c>
      <c r="J28" s="21">
        <v>0</v>
      </c>
      <c r="K28" s="45">
        <v>147419</v>
      </c>
      <c r="L28" s="72">
        <v>157648</v>
      </c>
      <c r="M28" s="21">
        <v>69912</v>
      </c>
      <c r="N28" s="102">
        <v>2015</v>
      </c>
      <c r="O28" s="73">
        <v>21548000</v>
      </c>
      <c r="P28" s="100" t="s">
        <v>184</v>
      </c>
    </row>
    <row r="29" spans="1:16" ht="78.75" customHeight="1">
      <c r="A29" s="75">
        <v>20</v>
      </c>
      <c r="B29" s="76" t="s">
        <v>204</v>
      </c>
      <c r="C29" s="53" t="s">
        <v>202</v>
      </c>
      <c r="D29" s="8" t="s">
        <v>122</v>
      </c>
      <c r="E29" s="8" t="s">
        <v>12</v>
      </c>
      <c r="F29" s="77">
        <v>16370</v>
      </c>
      <c r="G29" s="78">
        <v>98</v>
      </c>
      <c r="H29" s="79">
        <v>0</v>
      </c>
      <c r="I29" s="20">
        <v>0</v>
      </c>
      <c r="J29" s="21"/>
      <c r="K29" s="45"/>
      <c r="L29" s="21">
        <v>102316</v>
      </c>
      <c r="M29" s="21">
        <v>102316</v>
      </c>
      <c r="N29" s="80" t="s">
        <v>125</v>
      </c>
      <c r="O29" s="35">
        <v>19298142</v>
      </c>
      <c r="P29" s="97"/>
    </row>
    <row r="30" spans="1:16" ht="85.5" customHeight="1">
      <c r="A30" s="75">
        <v>21</v>
      </c>
      <c r="B30" s="76" t="s">
        <v>280</v>
      </c>
      <c r="C30" s="53" t="s">
        <v>206</v>
      </c>
      <c r="D30" s="8" t="s">
        <v>281</v>
      </c>
      <c r="E30" s="8" t="s">
        <v>12</v>
      </c>
      <c r="F30" s="77">
        <v>1108</v>
      </c>
      <c r="G30" s="78">
        <v>97</v>
      </c>
      <c r="H30" s="79">
        <v>0</v>
      </c>
      <c r="I30" s="20">
        <v>0</v>
      </c>
      <c r="J30" s="21"/>
      <c r="K30" s="45"/>
      <c r="L30" s="21">
        <v>176488</v>
      </c>
      <c r="M30" s="21">
        <v>176488</v>
      </c>
      <c r="N30" s="80" t="s">
        <v>124</v>
      </c>
      <c r="O30" s="92">
        <v>36768324.2770833</v>
      </c>
      <c r="P30" s="98"/>
    </row>
    <row r="31" spans="1:16" ht="80.099999999999994" customHeight="1">
      <c r="A31" s="68">
        <v>22</v>
      </c>
      <c r="B31" s="93" t="s">
        <v>81</v>
      </c>
      <c r="C31" s="53" t="s">
        <v>202</v>
      </c>
      <c r="D31" s="90" t="s">
        <v>121</v>
      </c>
      <c r="E31" s="94" t="s">
        <v>8</v>
      </c>
      <c r="F31" s="103">
        <v>1002</v>
      </c>
      <c r="G31" s="85">
        <v>96.5</v>
      </c>
      <c r="H31" s="22">
        <v>0.9899</v>
      </c>
      <c r="I31" s="22">
        <v>0.87109999999999999</v>
      </c>
      <c r="J31" s="22"/>
      <c r="K31" s="22"/>
      <c r="L31" s="72">
        <v>1556121</v>
      </c>
      <c r="M31" s="21">
        <v>355484</v>
      </c>
      <c r="N31" s="77">
        <v>2021</v>
      </c>
      <c r="O31" s="92">
        <f>1378331000/4.8</f>
        <v>287152291.66666669</v>
      </c>
      <c r="P31" s="81" t="s">
        <v>231</v>
      </c>
    </row>
    <row r="32" spans="1:16" ht="99.75" customHeight="1">
      <c r="A32" s="75">
        <v>23</v>
      </c>
      <c r="B32" s="93" t="s">
        <v>82</v>
      </c>
      <c r="C32" s="53" t="s">
        <v>202</v>
      </c>
      <c r="D32" s="90" t="s">
        <v>121</v>
      </c>
      <c r="E32" s="94" t="s">
        <v>8</v>
      </c>
      <c r="F32" s="103">
        <v>1004</v>
      </c>
      <c r="G32" s="78">
        <v>96.5</v>
      </c>
      <c r="H32" s="20">
        <v>0.98199999999999998</v>
      </c>
      <c r="I32" s="20">
        <v>0.82069999999999999</v>
      </c>
      <c r="J32" s="20"/>
      <c r="K32" s="20"/>
      <c r="L32" s="72">
        <v>4817771</v>
      </c>
      <c r="M32" s="21">
        <v>2025100</v>
      </c>
      <c r="N32" s="102">
        <v>2022</v>
      </c>
      <c r="O32" s="92">
        <f>894374213/4.8</f>
        <v>186327961.04166669</v>
      </c>
      <c r="P32" s="81"/>
    </row>
    <row r="33" spans="1:16" ht="88.5" customHeight="1">
      <c r="A33" s="75">
        <v>24</v>
      </c>
      <c r="B33" s="93" t="s">
        <v>83</v>
      </c>
      <c r="C33" s="53" t="s">
        <v>202</v>
      </c>
      <c r="D33" s="90" t="s">
        <v>121</v>
      </c>
      <c r="E33" s="94" t="s">
        <v>8</v>
      </c>
      <c r="F33" s="103">
        <v>1003</v>
      </c>
      <c r="G33" s="71">
        <v>96.5</v>
      </c>
      <c r="H33" s="20">
        <v>0.95040000000000002</v>
      </c>
      <c r="I33" s="20">
        <v>0.85499999999999998</v>
      </c>
      <c r="J33" s="20"/>
      <c r="K33" s="20"/>
      <c r="L33" s="72">
        <v>3415247</v>
      </c>
      <c r="M33" s="104">
        <v>784581</v>
      </c>
      <c r="N33" s="77">
        <v>2022</v>
      </c>
      <c r="O33" s="92">
        <f>374431594/4.8</f>
        <v>78006582.083333343</v>
      </c>
      <c r="P33" s="81"/>
    </row>
    <row r="34" spans="1:16" ht="133.5" customHeight="1">
      <c r="A34" s="68">
        <v>25</v>
      </c>
      <c r="B34" s="76" t="s">
        <v>80</v>
      </c>
      <c r="C34" s="53" t="s">
        <v>206</v>
      </c>
      <c r="D34" s="8" t="s">
        <v>223</v>
      </c>
      <c r="E34" s="69" t="s">
        <v>8</v>
      </c>
      <c r="F34" s="69">
        <v>1107</v>
      </c>
      <c r="G34" s="78">
        <v>95</v>
      </c>
      <c r="H34" s="20">
        <v>0.99</v>
      </c>
      <c r="I34" s="20">
        <v>0.98499999999999999</v>
      </c>
      <c r="J34" s="20"/>
      <c r="K34" s="20"/>
      <c r="L34" s="21">
        <v>170800</v>
      </c>
      <c r="M34" s="21">
        <v>21272</v>
      </c>
      <c r="N34" s="105">
        <v>2020</v>
      </c>
      <c r="O34" s="92">
        <f>75476311.53/4.8</f>
        <v>15724231.568750001</v>
      </c>
      <c r="P34" s="81" t="s">
        <v>243</v>
      </c>
    </row>
    <row r="35" spans="1:16" ht="83.25" customHeight="1">
      <c r="A35" s="75">
        <v>26</v>
      </c>
      <c r="B35" s="76" t="s">
        <v>211</v>
      </c>
      <c r="C35" s="53" t="s">
        <v>202</v>
      </c>
      <c r="D35" s="8" t="s">
        <v>120</v>
      </c>
      <c r="E35" s="8" t="s">
        <v>8</v>
      </c>
      <c r="F35" s="77">
        <v>1286</v>
      </c>
      <c r="G35" s="78">
        <v>94</v>
      </c>
      <c r="H35" s="79">
        <v>0</v>
      </c>
      <c r="I35" s="20" t="s">
        <v>273</v>
      </c>
      <c r="J35" s="21"/>
      <c r="K35" s="45"/>
      <c r="L35" s="21">
        <v>719516</v>
      </c>
      <c r="M35" s="21">
        <v>697220</v>
      </c>
      <c r="N35" s="80" t="s">
        <v>125</v>
      </c>
      <c r="O35" s="35">
        <v>1169334696</v>
      </c>
      <c r="P35" s="97"/>
    </row>
    <row r="36" spans="1:16" ht="83.25" customHeight="1">
      <c r="A36" s="75">
        <v>27</v>
      </c>
      <c r="B36" s="76" t="s">
        <v>87</v>
      </c>
      <c r="C36" s="53" t="s">
        <v>202</v>
      </c>
      <c r="D36" s="8" t="s">
        <v>122</v>
      </c>
      <c r="E36" s="8" t="s">
        <v>8</v>
      </c>
      <c r="F36" s="77">
        <v>11174</v>
      </c>
      <c r="G36" s="78">
        <v>93</v>
      </c>
      <c r="H36" s="95">
        <v>0.378</v>
      </c>
      <c r="I36" s="22">
        <v>0.33850000000000002</v>
      </c>
      <c r="J36" s="22"/>
      <c r="K36" s="22"/>
      <c r="L36" s="72">
        <v>227834</v>
      </c>
      <c r="M36" s="21">
        <v>181085</v>
      </c>
      <c r="N36" s="80" t="s">
        <v>132</v>
      </c>
      <c r="O36" s="92">
        <v>343613420</v>
      </c>
      <c r="P36" s="81"/>
    </row>
    <row r="37" spans="1:16" ht="83.25" customHeight="1">
      <c r="A37" s="68">
        <v>28</v>
      </c>
      <c r="B37" s="76" t="s">
        <v>92</v>
      </c>
      <c r="C37" s="53" t="s">
        <v>206</v>
      </c>
      <c r="D37" s="8" t="s">
        <v>226</v>
      </c>
      <c r="E37" s="8" t="s">
        <v>8</v>
      </c>
      <c r="F37" s="8">
        <v>1107</v>
      </c>
      <c r="G37" s="78">
        <v>93</v>
      </c>
      <c r="H37" s="79">
        <v>0.55000000000000004</v>
      </c>
      <c r="I37" s="20">
        <v>0.31</v>
      </c>
      <c r="J37" s="20"/>
      <c r="K37" s="20"/>
      <c r="L37" s="21">
        <v>174738</v>
      </c>
      <c r="M37" s="21">
        <v>136344</v>
      </c>
      <c r="N37" s="80" t="s">
        <v>152</v>
      </c>
      <c r="O37" s="92">
        <f>154046282.7/4.8</f>
        <v>32092975.5625</v>
      </c>
      <c r="P37" s="81"/>
    </row>
    <row r="38" spans="1:16" ht="83.25" customHeight="1">
      <c r="A38" s="75">
        <v>29</v>
      </c>
      <c r="B38" s="76" t="s">
        <v>93</v>
      </c>
      <c r="C38" s="53" t="s">
        <v>206</v>
      </c>
      <c r="D38" s="8" t="s">
        <v>227</v>
      </c>
      <c r="E38" s="8" t="s">
        <v>8</v>
      </c>
      <c r="F38" s="8">
        <v>1107</v>
      </c>
      <c r="G38" s="78">
        <v>93</v>
      </c>
      <c r="H38" s="20">
        <v>0.35</v>
      </c>
      <c r="I38" s="20">
        <v>0.34</v>
      </c>
      <c r="J38" s="20"/>
      <c r="K38" s="20"/>
      <c r="L38" s="21">
        <v>186911</v>
      </c>
      <c r="M38" s="21">
        <v>147093</v>
      </c>
      <c r="N38" s="77">
        <v>2020</v>
      </c>
      <c r="O38" s="92">
        <f>34772579/4.8</f>
        <v>7244287.291666667</v>
      </c>
      <c r="P38" s="81"/>
    </row>
    <row r="39" spans="1:16" ht="83.25" customHeight="1">
      <c r="A39" s="75">
        <v>30</v>
      </c>
      <c r="B39" s="23" t="s">
        <v>126</v>
      </c>
      <c r="C39" s="53" t="s">
        <v>202</v>
      </c>
      <c r="D39" s="8" t="s">
        <v>120</v>
      </c>
      <c r="E39" s="106" t="s">
        <v>8</v>
      </c>
      <c r="F39" s="107">
        <v>1218</v>
      </c>
      <c r="G39" s="71">
        <v>92.5</v>
      </c>
      <c r="H39" s="20">
        <v>0</v>
      </c>
      <c r="I39" s="20">
        <v>1E-3</v>
      </c>
      <c r="J39" s="21">
        <v>110170</v>
      </c>
      <c r="K39" s="45">
        <v>3175694</v>
      </c>
      <c r="L39" s="72">
        <v>18590529</v>
      </c>
      <c r="M39" s="21">
        <v>18571490</v>
      </c>
      <c r="N39" s="53" t="s">
        <v>127</v>
      </c>
      <c r="O39" s="92">
        <v>108200000</v>
      </c>
      <c r="P39" s="81"/>
    </row>
    <row r="40" spans="1:16" ht="114" customHeight="1">
      <c r="A40" s="68">
        <v>31</v>
      </c>
      <c r="B40" s="93" t="s">
        <v>91</v>
      </c>
      <c r="C40" s="53" t="s">
        <v>202</v>
      </c>
      <c r="D40" s="8" t="s">
        <v>121</v>
      </c>
      <c r="E40" s="94" t="s">
        <v>8</v>
      </c>
      <c r="F40" s="70">
        <v>1191</v>
      </c>
      <c r="G40" s="78">
        <v>92</v>
      </c>
      <c r="H40" s="20">
        <v>0.32290000000000002</v>
      </c>
      <c r="I40" s="20">
        <v>0.33229999999999998</v>
      </c>
      <c r="J40" s="20"/>
      <c r="K40" s="20"/>
      <c r="L40" s="72">
        <v>10907080</v>
      </c>
      <c r="M40" s="21">
        <v>7980448</v>
      </c>
      <c r="N40" s="80" t="s">
        <v>125</v>
      </c>
      <c r="O40" s="92">
        <v>2034988000</v>
      </c>
      <c r="P40" s="81"/>
    </row>
    <row r="41" spans="1:16" ht="91.5" customHeight="1">
      <c r="A41" s="75">
        <v>32</v>
      </c>
      <c r="B41" s="101" t="s">
        <v>23</v>
      </c>
      <c r="C41" s="53" t="s">
        <v>202</v>
      </c>
      <c r="D41" s="8" t="s">
        <v>120</v>
      </c>
      <c r="E41" s="108" t="s">
        <v>8</v>
      </c>
      <c r="F41" s="91">
        <v>393</v>
      </c>
      <c r="G41" s="78">
        <v>91.5</v>
      </c>
      <c r="H41" s="79">
        <v>1</v>
      </c>
      <c r="I41" s="20">
        <v>0.65920000000000001</v>
      </c>
      <c r="J41" s="21">
        <v>25795</v>
      </c>
      <c r="K41" s="45">
        <v>433376</v>
      </c>
      <c r="L41" s="21">
        <f>88662694*4.5/1000</f>
        <v>398982.12300000002</v>
      </c>
      <c r="M41" s="21">
        <v>135983</v>
      </c>
      <c r="N41" s="8">
        <v>2012</v>
      </c>
      <c r="O41" s="92">
        <v>226396642</v>
      </c>
      <c r="P41" s="100" t="s">
        <v>184</v>
      </c>
    </row>
    <row r="42" spans="1:16" ht="89.25" customHeight="1">
      <c r="A42" s="75">
        <v>33</v>
      </c>
      <c r="B42" s="76" t="s">
        <v>32</v>
      </c>
      <c r="C42" s="53" t="s">
        <v>202</v>
      </c>
      <c r="D42" s="8" t="s">
        <v>120</v>
      </c>
      <c r="E42" s="8" t="s">
        <v>8</v>
      </c>
      <c r="F42" s="77">
        <v>981</v>
      </c>
      <c r="G42" s="71">
        <v>91.5</v>
      </c>
      <c r="H42" s="20">
        <v>1</v>
      </c>
      <c r="I42" s="20">
        <v>0.50260000000000005</v>
      </c>
      <c r="J42" s="21">
        <v>0</v>
      </c>
      <c r="K42" s="45">
        <v>286119</v>
      </c>
      <c r="L42" s="21">
        <v>507672</v>
      </c>
      <c r="M42" s="21">
        <v>252519</v>
      </c>
      <c r="N42" s="53" t="s">
        <v>134</v>
      </c>
      <c r="O42" s="73">
        <v>88140000</v>
      </c>
      <c r="P42" s="100" t="s">
        <v>184</v>
      </c>
    </row>
    <row r="43" spans="1:16" ht="99.75" customHeight="1">
      <c r="A43" s="68">
        <v>34</v>
      </c>
      <c r="B43" s="76" t="s">
        <v>205</v>
      </c>
      <c r="C43" s="53" t="s">
        <v>206</v>
      </c>
      <c r="D43" s="8" t="s">
        <v>207</v>
      </c>
      <c r="E43" s="8" t="s">
        <v>8</v>
      </c>
      <c r="F43" s="77">
        <v>1108</v>
      </c>
      <c r="G43" s="78">
        <v>91</v>
      </c>
      <c r="H43" s="79">
        <v>0.01</v>
      </c>
      <c r="I43" s="20">
        <v>0</v>
      </c>
      <c r="J43" s="21"/>
      <c r="K43" s="45"/>
      <c r="L43" s="21">
        <v>111554</v>
      </c>
      <c r="M43" s="21">
        <v>111554</v>
      </c>
      <c r="N43" s="80" t="s">
        <v>124</v>
      </c>
      <c r="O43" s="35">
        <f>115197384.08/4.8</f>
        <v>23999455.016666666</v>
      </c>
      <c r="P43" s="97"/>
    </row>
    <row r="44" spans="1:16" ht="97.5" customHeight="1">
      <c r="A44" s="75">
        <v>35</v>
      </c>
      <c r="B44" s="76" t="s">
        <v>225</v>
      </c>
      <c r="C44" s="53" t="s">
        <v>206</v>
      </c>
      <c r="D44" s="8" t="s">
        <v>218</v>
      </c>
      <c r="E44" s="8" t="s">
        <v>8</v>
      </c>
      <c r="F44" s="77">
        <v>1108</v>
      </c>
      <c r="G44" s="78">
        <v>91</v>
      </c>
      <c r="H44" s="79">
        <v>0</v>
      </c>
      <c r="I44" s="20">
        <v>0</v>
      </c>
      <c r="J44" s="21"/>
      <c r="K44" s="45"/>
      <c r="L44" s="21">
        <v>119130</v>
      </c>
      <c r="M44" s="21">
        <v>118855</v>
      </c>
      <c r="N44" s="80" t="s">
        <v>124</v>
      </c>
      <c r="O44" s="35">
        <f>7815000/4.8</f>
        <v>1628125</v>
      </c>
      <c r="P44" s="97"/>
    </row>
    <row r="45" spans="1:16" ht="80.099999999999994" customHeight="1">
      <c r="A45" s="75">
        <v>36</v>
      </c>
      <c r="B45" s="23" t="s">
        <v>71</v>
      </c>
      <c r="C45" s="53" t="s">
        <v>202</v>
      </c>
      <c r="D45" s="53" t="s">
        <v>120</v>
      </c>
      <c r="E45" s="69" t="s">
        <v>8</v>
      </c>
      <c r="F45" s="70">
        <v>1217</v>
      </c>
      <c r="G45" s="71">
        <v>91</v>
      </c>
      <c r="H45" s="20" t="s">
        <v>250</v>
      </c>
      <c r="I45" s="20">
        <v>0.21840000000000001</v>
      </c>
      <c r="J45" s="21">
        <v>589841</v>
      </c>
      <c r="K45" s="45">
        <v>2588891</v>
      </c>
      <c r="L45" s="72">
        <v>2593744</v>
      </c>
      <c r="M45" s="21">
        <v>2027234</v>
      </c>
      <c r="N45" s="53" t="s">
        <v>132</v>
      </c>
      <c r="O45" s="92">
        <v>477530000</v>
      </c>
      <c r="P45" s="81"/>
    </row>
    <row r="46" spans="1:16" ht="80.099999999999994" customHeight="1">
      <c r="A46" s="68">
        <v>37</v>
      </c>
      <c r="B46" s="101" t="s">
        <v>69</v>
      </c>
      <c r="C46" s="53" t="s">
        <v>202</v>
      </c>
      <c r="D46" s="8" t="s">
        <v>120</v>
      </c>
      <c r="E46" s="90" t="s">
        <v>8</v>
      </c>
      <c r="F46" s="91">
        <v>718</v>
      </c>
      <c r="G46" s="78">
        <v>90.5</v>
      </c>
      <c r="H46" s="20">
        <v>0</v>
      </c>
      <c r="I46" s="20">
        <v>7.6100000000000001E-2</v>
      </c>
      <c r="J46" s="21">
        <v>62767</v>
      </c>
      <c r="K46" s="109">
        <v>454363</v>
      </c>
      <c r="L46" s="21">
        <v>522449</v>
      </c>
      <c r="M46" s="21">
        <v>482684</v>
      </c>
      <c r="N46" s="105">
        <v>2022</v>
      </c>
      <c r="O46" s="110">
        <v>478345930</v>
      </c>
      <c r="P46" s="81"/>
    </row>
    <row r="47" spans="1:16" ht="80.099999999999994" customHeight="1">
      <c r="A47" s="75">
        <v>38</v>
      </c>
      <c r="B47" s="76" t="s">
        <v>21</v>
      </c>
      <c r="C47" s="53" t="s">
        <v>202</v>
      </c>
      <c r="D47" s="8" t="s">
        <v>120</v>
      </c>
      <c r="E47" s="8" t="s">
        <v>8</v>
      </c>
      <c r="F47" s="77">
        <v>1042</v>
      </c>
      <c r="G47" s="85">
        <v>90.5</v>
      </c>
      <c r="H47" s="95">
        <v>0.4</v>
      </c>
      <c r="I47" s="20">
        <v>0.2029</v>
      </c>
      <c r="J47" s="21">
        <v>1256</v>
      </c>
      <c r="K47" s="45">
        <v>236213</v>
      </c>
      <c r="L47" s="21">
        <v>453532</v>
      </c>
      <c r="M47" s="21">
        <v>361496</v>
      </c>
      <c r="N47" s="80" t="s">
        <v>124</v>
      </c>
      <c r="O47" s="73">
        <v>167688000</v>
      </c>
      <c r="P47" s="81" t="s">
        <v>251</v>
      </c>
    </row>
    <row r="48" spans="1:16" ht="107.25" customHeight="1">
      <c r="A48" s="75">
        <v>39</v>
      </c>
      <c r="B48" s="76" t="s">
        <v>180</v>
      </c>
      <c r="C48" s="53" t="s">
        <v>202</v>
      </c>
      <c r="D48" s="8" t="s">
        <v>123</v>
      </c>
      <c r="E48" s="8" t="s">
        <v>8</v>
      </c>
      <c r="F48" s="77">
        <v>828</v>
      </c>
      <c r="G48" s="78">
        <v>90</v>
      </c>
      <c r="H48" s="20">
        <v>0</v>
      </c>
      <c r="I48" s="20">
        <v>2.3E-2</v>
      </c>
      <c r="J48" s="20"/>
      <c r="K48" s="20"/>
      <c r="L48" s="21">
        <v>5899073</v>
      </c>
      <c r="M48" s="21">
        <v>5763404</v>
      </c>
      <c r="N48" s="80" t="s">
        <v>125</v>
      </c>
      <c r="O48" s="92">
        <f>1463.83*1000000</f>
        <v>1463830000</v>
      </c>
      <c r="P48" s="81"/>
    </row>
    <row r="49" spans="1:16" ht="80.099999999999994" customHeight="1">
      <c r="A49" s="68">
        <v>40</v>
      </c>
      <c r="B49" s="111" t="s">
        <v>88</v>
      </c>
      <c r="C49" s="53" t="s">
        <v>202</v>
      </c>
      <c r="D49" s="8" t="s">
        <v>120</v>
      </c>
      <c r="E49" s="112" t="s">
        <v>8</v>
      </c>
      <c r="F49" s="107">
        <v>371</v>
      </c>
      <c r="G49" s="78">
        <v>89.5</v>
      </c>
      <c r="H49" s="22">
        <v>0</v>
      </c>
      <c r="I49" s="22">
        <v>2.9999999999999997E-4</v>
      </c>
      <c r="J49" s="35">
        <v>62845</v>
      </c>
      <c r="K49" s="46">
        <v>2256954</v>
      </c>
      <c r="L49" s="72">
        <v>4238477</v>
      </c>
      <c r="M49" s="21">
        <v>4237175</v>
      </c>
      <c r="N49" s="53" t="s">
        <v>124</v>
      </c>
      <c r="O49" s="92">
        <v>124590000</v>
      </c>
      <c r="P49" s="81"/>
    </row>
    <row r="50" spans="1:16" ht="80.099999999999994" customHeight="1">
      <c r="A50" s="75">
        <v>41</v>
      </c>
      <c r="B50" s="76" t="s">
        <v>39</v>
      </c>
      <c r="C50" s="53" t="s">
        <v>202</v>
      </c>
      <c r="D50" s="8" t="s">
        <v>120</v>
      </c>
      <c r="E50" s="8" t="s">
        <v>8</v>
      </c>
      <c r="F50" s="77">
        <v>364</v>
      </c>
      <c r="G50" s="78">
        <v>89</v>
      </c>
      <c r="H50" s="20">
        <v>0.7</v>
      </c>
      <c r="I50" s="22">
        <v>0.83919999999999995</v>
      </c>
      <c r="J50" s="35">
        <v>61097</v>
      </c>
      <c r="K50" s="46">
        <v>399935</v>
      </c>
      <c r="L50" s="21">
        <v>399935</v>
      </c>
      <c r="M50" s="21">
        <v>64305</v>
      </c>
      <c r="N50" s="69">
        <v>2022</v>
      </c>
      <c r="O50" s="73">
        <v>539237000</v>
      </c>
      <c r="P50" s="81" t="s">
        <v>133</v>
      </c>
    </row>
    <row r="51" spans="1:16" ht="80.099999999999994" customHeight="1">
      <c r="A51" s="75">
        <v>42</v>
      </c>
      <c r="B51" s="113" t="s">
        <v>84</v>
      </c>
      <c r="C51" s="53" t="s">
        <v>202</v>
      </c>
      <c r="D51" s="90" t="s">
        <v>120</v>
      </c>
      <c r="E51" s="90" t="s">
        <v>8</v>
      </c>
      <c r="F51" s="91">
        <v>1225</v>
      </c>
      <c r="G51" s="71">
        <v>89</v>
      </c>
      <c r="H51" s="20">
        <v>0</v>
      </c>
      <c r="I51" s="20">
        <v>0</v>
      </c>
      <c r="J51" s="21">
        <v>1500</v>
      </c>
      <c r="K51" s="45">
        <v>365956</v>
      </c>
      <c r="L51" s="72">
        <v>365956</v>
      </c>
      <c r="M51" s="21">
        <v>365956</v>
      </c>
      <c r="N51" s="77">
        <v>2022</v>
      </c>
      <c r="O51" s="92">
        <v>2866695</v>
      </c>
      <c r="P51" s="81"/>
    </row>
    <row r="52" spans="1:16" ht="77.25" customHeight="1">
      <c r="A52" s="68">
        <v>43</v>
      </c>
      <c r="B52" s="101" t="s">
        <v>78</v>
      </c>
      <c r="C52" s="53" t="s">
        <v>202</v>
      </c>
      <c r="D52" s="53" t="s">
        <v>120</v>
      </c>
      <c r="E52" s="90" t="s">
        <v>8</v>
      </c>
      <c r="F52" s="91">
        <v>1188</v>
      </c>
      <c r="G52" s="71">
        <v>89</v>
      </c>
      <c r="H52" s="20">
        <v>4.1599999999999998E-2</v>
      </c>
      <c r="I52" s="20">
        <v>2.4400000000000002E-2</v>
      </c>
      <c r="J52" s="21">
        <v>248175</v>
      </c>
      <c r="K52" s="45">
        <v>4972635</v>
      </c>
      <c r="L52" s="72">
        <v>4972635</v>
      </c>
      <c r="M52" s="21">
        <v>4851070</v>
      </c>
      <c r="N52" s="102">
        <v>2021</v>
      </c>
      <c r="O52" s="114">
        <v>10.6</v>
      </c>
      <c r="P52" s="81"/>
    </row>
    <row r="53" spans="1:16" ht="77.25" customHeight="1">
      <c r="A53" s="75">
        <v>44</v>
      </c>
      <c r="B53" s="76" t="s">
        <v>20</v>
      </c>
      <c r="C53" s="53" t="s">
        <v>202</v>
      </c>
      <c r="D53" s="8" t="s">
        <v>120</v>
      </c>
      <c r="E53" s="8" t="s">
        <v>8</v>
      </c>
      <c r="F53" s="77">
        <v>1080</v>
      </c>
      <c r="G53" s="78">
        <v>88.5</v>
      </c>
      <c r="H53" s="20">
        <v>0</v>
      </c>
      <c r="I53" s="22">
        <v>5.1999999999999998E-3</v>
      </c>
      <c r="J53" s="35"/>
      <c r="K53" s="46"/>
      <c r="L53" s="21">
        <v>597014</v>
      </c>
      <c r="M53" s="21">
        <v>593886</v>
      </c>
      <c r="N53" s="80" t="s">
        <v>244</v>
      </c>
      <c r="O53" s="73">
        <v>178620000</v>
      </c>
      <c r="P53" s="81"/>
    </row>
    <row r="54" spans="1:16" ht="77.25" customHeight="1">
      <c r="A54" s="75">
        <v>45</v>
      </c>
      <c r="B54" s="76" t="s">
        <v>96</v>
      </c>
      <c r="C54" s="53" t="s">
        <v>202</v>
      </c>
      <c r="D54" s="8" t="s">
        <v>122</v>
      </c>
      <c r="E54" s="8" t="s">
        <v>8</v>
      </c>
      <c r="F54" s="77">
        <v>370</v>
      </c>
      <c r="G54" s="78" t="s">
        <v>228</v>
      </c>
      <c r="H54" s="20">
        <v>1</v>
      </c>
      <c r="I54" s="20">
        <v>0.98250000000000004</v>
      </c>
      <c r="J54" s="20"/>
      <c r="K54" s="20"/>
      <c r="L54" s="21">
        <v>219983</v>
      </c>
      <c r="M54" s="21">
        <v>19260</v>
      </c>
      <c r="N54" s="8">
        <v>2020</v>
      </c>
      <c r="O54" s="92">
        <v>160000000</v>
      </c>
      <c r="P54" s="81"/>
    </row>
    <row r="55" spans="1:16" ht="77.25" customHeight="1">
      <c r="A55" s="68">
        <v>46</v>
      </c>
      <c r="B55" s="83" t="s">
        <v>14</v>
      </c>
      <c r="C55" s="115" t="s">
        <v>202</v>
      </c>
      <c r="D55" s="115" t="s">
        <v>202</v>
      </c>
      <c r="E55" s="90" t="s">
        <v>8</v>
      </c>
      <c r="F55" s="91">
        <v>1125</v>
      </c>
      <c r="G55" s="71">
        <v>88.5</v>
      </c>
      <c r="H55" s="116">
        <v>0.96199999999999997</v>
      </c>
      <c r="I55" s="20">
        <v>0.86799999999999999</v>
      </c>
      <c r="J55" s="20"/>
      <c r="K55" s="20"/>
      <c r="L55" s="72">
        <v>377838</v>
      </c>
      <c r="M55" s="21">
        <v>119075</v>
      </c>
      <c r="N55" s="117" t="s">
        <v>242</v>
      </c>
      <c r="O55" s="92">
        <v>36235436</v>
      </c>
      <c r="P55" s="81" t="s">
        <v>241</v>
      </c>
    </row>
    <row r="56" spans="1:16" ht="72" customHeight="1">
      <c r="A56" s="75">
        <v>47</v>
      </c>
      <c r="B56" s="101" t="s">
        <v>79</v>
      </c>
      <c r="C56" s="53" t="s">
        <v>202</v>
      </c>
      <c r="D56" s="53" t="s">
        <v>120</v>
      </c>
      <c r="E56" s="90" t="s">
        <v>8</v>
      </c>
      <c r="F56" s="91">
        <v>1256</v>
      </c>
      <c r="G56" s="85">
        <v>88</v>
      </c>
      <c r="H56" s="22">
        <v>0</v>
      </c>
      <c r="I56" s="22">
        <v>0</v>
      </c>
      <c r="J56" s="35">
        <v>2858</v>
      </c>
      <c r="K56" s="46">
        <v>198327</v>
      </c>
      <c r="L56" s="72">
        <v>198327</v>
      </c>
      <c r="M56" s="21">
        <v>198327</v>
      </c>
      <c r="N56" s="77">
        <v>2021</v>
      </c>
      <c r="O56" s="92">
        <f>164689083</f>
        <v>164689083</v>
      </c>
      <c r="P56" s="81"/>
    </row>
    <row r="57" spans="1:16" ht="92.25" customHeight="1">
      <c r="A57" s="75">
        <v>48</v>
      </c>
      <c r="B57" s="118" t="s">
        <v>85</v>
      </c>
      <c r="C57" s="53" t="s">
        <v>202</v>
      </c>
      <c r="D57" s="119" t="s">
        <v>122</v>
      </c>
      <c r="E57" s="119" t="s">
        <v>8</v>
      </c>
      <c r="F57" s="120">
        <v>12086</v>
      </c>
      <c r="G57" s="71">
        <v>88</v>
      </c>
      <c r="H57" s="20">
        <v>5.0000000000000001E-4</v>
      </c>
      <c r="I57" s="20">
        <v>5.0000000000000001E-4</v>
      </c>
      <c r="J57" s="20"/>
      <c r="K57" s="20"/>
      <c r="L57" s="72">
        <v>374047</v>
      </c>
      <c r="M57" s="21">
        <v>373874</v>
      </c>
      <c r="N57" s="77">
        <v>2023</v>
      </c>
      <c r="O57" s="73">
        <v>82740000</v>
      </c>
      <c r="P57" s="81"/>
    </row>
    <row r="58" spans="1:16" ht="108" customHeight="1">
      <c r="A58" s="68">
        <v>49</v>
      </c>
      <c r="B58" s="83" t="s">
        <v>143</v>
      </c>
      <c r="C58" s="53" t="s">
        <v>222</v>
      </c>
      <c r="D58" s="8" t="s">
        <v>151</v>
      </c>
      <c r="E58" s="8" t="s">
        <v>8</v>
      </c>
      <c r="F58" s="77">
        <v>283</v>
      </c>
      <c r="G58" s="71">
        <v>88</v>
      </c>
      <c r="H58" s="95">
        <v>1</v>
      </c>
      <c r="I58" s="20">
        <v>0.99</v>
      </c>
      <c r="J58" s="20"/>
      <c r="K58" s="20"/>
      <c r="L58" s="21">
        <v>233538</v>
      </c>
      <c r="M58" s="21">
        <v>102343</v>
      </c>
      <c r="N58" s="80" t="s">
        <v>125</v>
      </c>
      <c r="O58" s="92">
        <v>30300420</v>
      </c>
      <c r="P58" s="81" t="s">
        <v>246</v>
      </c>
    </row>
    <row r="59" spans="1:16" ht="72" customHeight="1">
      <c r="A59" s="75">
        <v>50</v>
      </c>
      <c r="B59" s="121" t="s">
        <v>248</v>
      </c>
      <c r="C59" s="53" t="s">
        <v>202</v>
      </c>
      <c r="D59" s="122" t="s">
        <v>120</v>
      </c>
      <c r="E59" s="122" t="s">
        <v>12</v>
      </c>
      <c r="F59" s="123" t="s">
        <v>249</v>
      </c>
      <c r="G59" s="54">
        <v>88</v>
      </c>
      <c r="H59" s="124">
        <v>0</v>
      </c>
      <c r="I59" s="125">
        <v>0</v>
      </c>
      <c r="J59" s="125"/>
      <c r="K59" s="125"/>
      <c r="L59" s="126">
        <v>133429</v>
      </c>
      <c r="M59" s="126">
        <v>133429</v>
      </c>
      <c r="N59" s="127" t="s">
        <v>124</v>
      </c>
      <c r="O59" s="128">
        <f>(69.272*1000000)/4.8</f>
        <v>14431666.666666668</v>
      </c>
      <c r="P59" s="81"/>
    </row>
    <row r="60" spans="1:16" ht="68.25" customHeight="1">
      <c r="A60" s="75">
        <v>51</v>
      </c>
      <c r="B60" s="129" t="s">
        <v>89</v>
      </c>
      <c r="C60" s="53" t="s">
        <v>202</v>
      </c>
      <c r="D60" s="8" t="s">
        <v>120</v>
      </c>
      <c r="E60" s="85" t="s">
        <v>8</v>
      </c>
      <c r="F60" s="70">
        <v>1083</v>
      </c>
      <c r="G60" s="71">
        <v>87.5</v>
      </c>
      <c r="H60" s="20">
        <v>1</v>
      </c>
      <c r="I60" s="20">
        <v>0.43569999999999998</v>
      </c>
      <c r="J60" s="21">
        <v>1124</v>
      </c>
      <c r="K60" s="45">
        <v>160341</v>
      </c>
      <c r="L60" s="21">
        <v>321838</v>
      </c>
      <c r="M60" s="21">
        <v>181604</v>
      </c>
      <c r="N60" s="53" t="s">
        <v>128</v>
      </c>
      <c r="O60" s="73">
        <v>52940000</v>
      </c>
      <c r="P60" s="100" t="s">
        <v>184</v>
      </c>
    </row>
    <row r="61" spans="1:16" ht="101.25" customHeight="1">
      <c r="A61" s="68">
        <v>52</v>
      </c>
      <c r="B61" s="130" t="s">
        <v>15</v>
      </c>
      <c r="C61" s="53" t="s">
        <v>202</v>
      </c>
      <c r="D61" s="8" t="s">
        <v>120</v>
      </c>
      <c r="E61" s="8" t="s">
        <v>8</v>
      </c>
      <c r="F61" s="120">
        <v>1081</v>
      </c>
      <c r="G61" s="78">
        <v>86.5</v>
      </c>
      <c r="H61" s="22">
        <v>0.8</v>
      </c>
      <c r="I61" s="22">
        <v>0.45469999999999999</v>
      </c>
      <c r="J61" s="35">
        <v>338000</v>
      </c>
      <c r="K61" s="46">
        <v>2558807</v>
      </c>
      <c r="L61" s="72">
        <v>3914761</v>
      </c>
      <c r="M61" s="21">
        <v>2134893</v>
      </c>
      <c r="N61" s="131" t="s">
        <v>276</v>
      </c>
      <c r="O61" s="73">
        <v>1547642182</v>
      </c>
      <c r="P61" s="81"/>
    </row>
    <row r="62" spans="1:16" ht="264.75" customHeight="1">
      <c r="A62" s="75">
        <v>53</v>
      </c>
      <c r="B62" s="132" t="s">
        <v>13</v>
      </c>
      <c r="C62" s="53" t="s">
        <v>202</v>
      </c>
      <c r="D62" s="133" t="s">
        <v>120</v>
      </c>
      <c r="E62" s="122" t="s">
        <v>8</v>
      </c>
      <c r="F62" s="134">
        <v>988</v>
      </c>
      <c r="G62" s="54">
        <v>86.5</v>
      </c>
      <c r="H62" s="116">
        <v>0.85</v>
      </c>
      <c r="I62" s="125">
        <v>0.46150000000000002</v>
      </c>
      <c r="J62" s="126">
        <v>265000</v>
      </c>
      <c r="K62" s="135">
        <v>4222097</v>
      </c>
      <c r="L62" s="136">
        <v>5556723</v>
      </c>
      <c r="M62" s="126">
        <v>2992504</v>
      </c>
      <c r="N62" s="137" t="s">
        <v>252</v>
      </c>
      <c r="O62" s="138">
        <v>627340000</v>
      </c>
      <c r="P62" s="100"/>
    </row>
    <row r="63" spans="1:16" ht="88.5" customHeight="1">
      <c r="A63" s="75">
        <v>54</v>
      </c>
      <c r="B63" s="76" t="s">
        <v>107</v>
      </c>
      <c r="C63" s="53" t="s">
        <v>202</v>
      </c>
      <c r="D63" s="8" t="s">
        <v>120</v>
      </c>
      <c r="E63" s="8" t="s">
        <v>8</v>
      </c>
      <c r="F63" s="77">
        <v>1086</v>
      </c>
      <c r="G63" s="71">
        <v>86.5</v>
      </c>
      <c r="H63" s="139">
        <v>0.76039999999999996</v>
      </c>
      <c r="I63" s="20">
        <v>0.63460000000000005</v>
      </c>
      <c r="J63" s="21"/>
      <c r="K63" s="45"/>
      <c r="L63" s="21">
        <v>914752</v>
      </c>
      <c r="M63" s="21">
        <v>334291</v>
      </c>
      <c r="N63" s="80" t="s">
        <v>253</v>
      </c>
      <c r="O63" s="73">
        <v>539237000</v>
      </c>
      <c r="P63" s="81"/>
    </row>
    <row r="64" spans="1:16" ht="88.5" customHeight="1">
      <c r="A64" s="68">
        <v>55</v>
      </c>
      <c r="B64" s="76" t="s">
        <v>101</v>
      </c>
      <c r="C64" s="53" t="s">
        <v>202</v>
      </c>
      <c r="D64" s="8" t="s">
        <v>120</v>
      </c>
      <c r="E64" s="8" t="s">
        <v>8</v>
      </c>
      <c r="F64" s="77">
        <v>1082</v>
      </c>
      <c r="G64" s="71">
        <v>86.5</v>
      </c>
      <c r="H64" s="20">
        <v>0.99</v>
      </c>
      <c r="I64" s="20">
        <v>0.50109999999999999</v>
      </c>
      <c r="J64" s="21"/>
      <c r="K64" s="45"/>
      <c r="L64" s="21">
        <v>461513</v>
      </c>
      <c r="M64" s="21">
        <v>230249</v>
      </c>
      <c r="N64" s="77" t="s">
        <v>254</v>
      </c>
      <c r="O64" s="73">
        <v>162664000</v>
      </c>
      <c r="P64" s="81"/>
    </row>
    <row r="65" spans="1:16" ht="88.5" customHeight="1">
      <c r="A65" s="75">
        <v>56</v>
      </c>
      <c r="B65" s="76" t="s">
        <v>154</v>
      </c>
      <c r="C65" s="8" t="s">
        <v>9</v>
      </c>
      <c r="D65" s="8" t="s">
        <v>9</v>
      </c>
      <c r="E65" s="8" t="s">
        <v>8</v>
      </c>
      <c r="F65" s="8">
        <v>1113</v>
      </c>
      <c r="G65" s="78">
        <v>86.5</v>
      </c>
      <c r="H65" s="79">
        <v>1.5800000000000002E-2</v>
      </c>
      <c r="I65" s="20">
        <v>4.1000000000000003E-3</v>
      </c>
      <c r="J65" s="20"/>
      <c r="K65" s="20"/>
      <c r="L65" s="21">
        <v>150224</v>
      </c>
      <c r="M65" s="21">
        <v>142825</v>
      </c>
      <c r="N65" s="80" t="s">
        <v>125</v>
      </c>
      <c r="O65" s="92">
        <f>258994180/4.8</f>
        <v>53957120.833333336</v>
      </c>
      <c r="P65" s="81"/>
    </row>
    <row r="66" spans="1:16" ht="134.25" customHeight="1">
      <c r="A66" s="75">
        <v>57</v>
      </c>
      <c r="B66" s="76" t="s">
        <v>102</v>
      </c>
      <c r="C66" s="53" t="s">
        <v>202</v>
      </c>
      <c r="D66" s="8" t="s">
        <v>122</v>
      </c>
      <c r="E66" s="8" t="s">
        <v>8</v>
      </c>
      <c r="F66" s="77">
        <v>347</v>
      </c>
      <c r="G66" s="71">
        <v>86.5</v>
      </c>
      <c r="H66" s="20">
        <v>1</v>
      </c>
      <c r="I66" s="20">
        <v>0.98250000000000004</v>
      </c>
      <c r="J66" s="20"/>
      <c r="K66" s="20"/>
      <c r="L66" s="21">
        <v>177506</v>
      </c>
      <c r="M66" s="21">
        <v>3415</v>
      </c>
      <c r="N66" s="80" t="s">
        <v>132</v>
      </c>
      <c r="O66" s="92">
        <v>32870000</v>
      </c>
      <c r="P66" s="81" t="s">
        <v>234</v>
      </c>
    </row>
    <row r="67" spans="1:16" ht="80.099999999999994" customHeight="1">
      <c r="A67" s="68">
        <v>58</v>
      </c>
      <c r="B67" s="121" t="s">
        <v>144</v>
      </c>
      <c r="C67" s="53" t="s">
        <v>222</v>
      </c>
      <c r="D67" s="122" t="s">
        <v>151</v>
      </c>
      <c r="E67" s="122" t="s">
        <v>8</v>
      </c>
      <c r="F67" s="122">
        <v>298</v>
      </c>
      <c r="G67" s="54">
        <v>86.5</v>
      </c>
      <c r="H67" s="116">
        <v>0.50700000000000001</v>
      </c>
      <c r="I67" s="125">
        <v>0.50700000000000001</v>
      </c>
      <c r="J67" s="54"/>
      <c r="K67" s="54"/>
      <c r="L67" s="126">
        <v>765166</v>
      </c>
      <c r="M67" s="126">
        <v>377036</v>
      </c>
      <c r="N67" s="123">
        <v>2024</v>
      </c>
      <c r="O67" s="140">
        <v>429604</v>
      </c>
      <c r="P67" s="100"/>
    </row>
    <row r="68" spans="1:16" ht="80.099999999999994" customHeight="1">
      <c r="A68" s="75">
        <v>59</v>
      </c>
      <c r="B68" s="83" t="s">
        <v>145</v>
      </c>
      <c r="C68" s="53" t="s">
        <v>222</v>
      </c>
      <c r="D68" s="8" t="s">
        <v>151</v>
      </c>
      <c r="E68" s="8" t="s">
        <v>8</v>
      </c>
      <c r="F68" s="77">
        <v>277</v>
      </c>
      <c r="G68" s="78">
        <v>86.5</v>
      </c>
      <c r="H68" s="20">
        <v>0.77</v>
      </c>
      <c r="I68" s="20">
        <v>0.72</v>
      </c>
      <c r="J68" s="20"/>
      <c r="K68" s="20"/>
      <c r="L68" s="21">
        <v>460589</v>
      </c>
      <c r="M68" s="21">
        <v>140030</v>
      </c>
      <c r="N68" s="8">
        <v>2024</v>
      </c>
      <c r="O68" s="92" t="s">
        <v>137</v>
      </c>
      <c r="P68" s="81"/>
    </row>
    <row r="69" spans="1:16" ht="80.099999999999994" customHeight="1">
      <c r="A69" s="75">
        <v>60</v>
      </c>
      <c r="B69" s="101" t="s">
        <v>68</v>
      </c>
      <c r="C69" s="53" t="s">
        <v>202</v>
      </c>
      <c r="D69" s="115" t="s">
        <v>120</v>
      </c>
      <c r="E69" s="90" t="s">
        <v>8</v>
      </c>
      <c r="F69" s="91">
        <v>1163</v>
      </c>
      <c r="G69" s="71">
        <v>85.5</v>
      </c>
      <c r="H69" s="20">
        <v>0</v>
      </c>
      <c r="I69" s="20">
        <v>1.21E-2</v>
      </c>
      <c r="J69" s="21">
        <v>20000</v>
      </c>
      <c r="K69" s="141">
        <v>223674</v>
      </c>
      <c r="L69" s="72">
        <v>202712</v>
      </c>
      <c r="M69" s="21">
        <v>200251</v>
      </c>
      <c r="N69" s="69">
        <v>2021</v>
      </c>
      <c r="O69" s="92">
        <v>102170000</v>
      </c>
      <c r="P69" s="81"/>
    </row>
    <row r="70" spans="1:16" ht="80.099999999999994" customHeight="1">
      <c r="A70" s="68">
        <v>61</v>
      </c>
      <c r="B70" s="76" t="s">
        <v>36</v>
      </c>
      <c r="C70" s="53" t="s">
        <v>202</v>
      </c>
      <c r="D70" s="8" t="s">
        <v>120</v>
      </c>
      <c r="E70" s="8" t="s">
        <v>8</v>
      </c>
      <c r="F70" s="77">
        <v>1001</v>
      </c>
      <c r="G70" s="71">
        <v>84.5</v>
      </c>
      <c r="H70" s="22">
        <v>0.6</v>
      </c>
      <c r="I70" s="22">
        <v>3.5200000000000002E-2</v>
      </c>
      <c r="J70" s="35"/>
      <c r="K70" s="46"/>
      <c r="L70" s="35">
        <v>198921</v>
      </c>
      <c r="M70" s="35">
        <v>191923</v>
      </c>
      <c r="N70" s="8" t="s">
        <v>255</v>
      </c>
      <c r="O70" s="73">
        <v>851789240</v>
      </c>
      <c r="P70" s="81"/>
    </row>
    <row r="71" spans="1:16" ht="80.099999999999994" customHeight="1">
      <c r="A71" s="75">
        <v>62</v>
      </c>
      <c r="B71" s="76" t="s">
        <v>153</v>
      </c>
      <c r="C71" s="8" t="s">
        <v>9</v>
      </c>
      <c r="D71" s="8" t="s">
        <v>9</v>
      </c>
      <c r="E71" s="8" t="s">
        <v>8</v>
      </c>
      <c r="F71" s="8">
        <v>1139</v>
      </c>
      <c r="G71" s="78">
        <v>84.5</v>
      </c>
      <c r="H71" s="22">
        <v>0</v>
      </c>
      <c r="I71" s="20">
        <v>1.3999999999999999E-4</v>
      </c>
      <c r="J71" s="20"/>
      <c r="K71" s="20"/>
      <c r="L71" s="21">
        <v>511628</v>
      </c>
      <c r="M71" s="21">
        <v>511525</v>
      </c>
      <c r="N71" s="80" t="s">
        <v>125</v>
      </c>
      <c r="O71" s="92">
        <f>3081486730/4.8</f>
        <v>641976402.08333337</v>
      </c>
      <c r="P71" s="81"/>
    </row>
    <row r="72" spans="1:16" ht="85.5" customHeight="1">
      <c r="A72" s="75">
        <v>63</v>
      </c>
      <c r="B72" s="130" t="s">
        <v>217</v>
      </c>
      <c r="C72" s="53" t="s">
        <v>202</v>
      </c>
      <c r="D72" s="8" t="s">
        <v>122</v>
      </c>
      <c r="E72" s="8" t="s">
        <v>8</v>
      </c>
      <c r="F72" s="120">
        <v>1055</v>
      </c>
      <c r="G72" s="78">
        <v>84.5</v>
      </c>
      <c r="H72" s="22">
        <v>1</v>
      </c>
      <c r="I72" s="22">
        <v>0.89090000000000003</v>
      </c>
      <c r="J72" s="35"/>
      <c r="K72" s="46"/>
      <c r="L72" s="72">
        <v>784588</v>
      </c>
      <c r="M72" s="21">
        <v>88231</v>
      </c>
      <c r="N72" s="142">
        <v>2016</v>
      </c>
      <c r="O72" s="73">
        <v>608800000</v>
      </c>
      <c r="P72" s="81" t="s">
        <v>235</v>
      </c>
    </row>
    <row r="73" spans="1:16" ht="85.5" customHeight="1">
      <c r="A73" s="68">
        <v>64</v>
      </c>
      <c r="B73" s="76" t="s">
        <v>25</v>
      </c>
      <c r="C73" s="53" t="s">
        <v>202</v>
      </c>
      <c r="D73" s="8" t="s">
        <v>120</v>
      </c>
      <c r="E73" s="8" t="s">
        <v>8</v>
      </c>
      <c r="F73" s="77">
        <v>983</v>
      </c>
      <c r="G73" s="71">
        <v>84.5</v>
      </c>
      <c r="H73" s="22">
        <v>0.71289999999999998</v>
      </c>
      <c r="I73" s="20">
        <v>0.44590000000000002</v>
      </c>
      <c r="J73" s="21"/>
      <c r="K73" s="45"/>
      <c r="L73" s="21">
        <v>873848</v>
      </c>
      <c r="M73" s="21">
        <v>484214</v>
      </c>
      <c r="N73" s="77" t="s">
        <v>256</v>
      </c>
      <c r="O73" s="73">
        <v>156750000</v>
      </c>
      <c r="P73" s="81"/>
    </row>
    <row r="74" spans="1:16" ht="85.5" customHeight="1">
      <c r="A74" s="75">
        <v>65</v>
      </c>
      <c r="B74" s="76" t="s">
        <v>35</v>
      </c>
      <c r="C74" s="53" t="s">
        <v>202</v>
      </c>
      <c r="D74" s="8" t="s">
        <v>120</v>
      </c>
      <c r="E74" s="8" t="s">
        <v>8</v>
      </c>
      <c r="F74" s="77">
        <v>418</v>
      </c>
      <c r="G74" s="71">
        <v>84.5</v>
      </c>
      <c r="H74" s="20">
        <v>0.99</v>
      </c>
      <c r="I74" s="20">
        <v>0.6724</v>
      </c>
      <c r="J74" s="21"/>
      <c r="K74" s="45"/>
      <c r="L74" s="21">
        <v>520618</v>
      </c>
      <c r="M74" s="21">
        <v>170529</v>
      </c>
      <c r="N74" s="8">
        <v>2020</v>
      </c>
      <c r="O74" s="73">
        <v>93770000</v>
      </c>
      <c r="P74" s="81"/>
    </row>
    <row r="75" spans="1:16" ht="106.5" customHeight="1">
      <c r="A75" s="75">
        <v>66</v>
      </c>
      <c r="B75" s="76" t="s">
        <v>183</v>
      </c>
      <c r="C75" s="53" t="s">
        <v>202</v>
      </c>
      <c r="D75" s="8" t="s">
        <v>120</v>
      </c>
      <c r="E75" s="8" t="s">
        <v>8</v>
      </c>
      <c r="F75" s="77">
        <v>416</v>
      </c>
      <c r="G75" s="71">
        <v>84.5</v>
      </c>
      <c r="H75" s="20">
        <v>1</v>
      </c>
      <c r="I75" s="20">
        <v>0.91379999999999995</v>
      </c>
      <c r="J75" s="21">
        <v>0</v>
      </c>
      <c r="K75" s="45" t="s">
        <v>137</v>
      </c>
      <c r="L75" s="21">
        <v>1497133</v>
      </c>
      <c r="M75" s="21">
        <v>129064</v>
      </c>
      <c r="N75" s="8">
        <v>2013</v>
      </c>
      <c r="O75" s="73">
        <f>356262185/4.8</f>
        <v>74221288.541666672</v>
      </c>
      <c r="P75" s="100" t="s">
        <v>264</v>
      </c>
    </row>
    <row r="76" spans="1:16" ht="85.5" customHeight="1">
      <c r="A76" s="68">
        <v>67</v>
      </c>
      <c r="B76" s="76" t="s">
        <v>53</v>
      </c>
      <c r="C76" s="53" t="s">
        <v>202</v>
      </c>
      <c r="D76" s="8" t="s">
        <v>120</v>
      </c>
      <c r="E76" s="8" t="s">
        <v>8</v>
      </c>
      <c r="F76" s="77">
        <v>418</v>
      </c>
      <c r="G76" s="71">
        <v>84.5</v>
      </c>
      <c r="H76" s="143">
        <v>0.98</v>
      </c>
      <c r="I76" s="20">
        <v>0.6492</v>
      </c>
      <c r="J76" s="21"/>
      <c r="K76" s="45"/>
      <c r="L76" s="21">
        <v>637104</v>
      </c>
      <c r="M76" s="21">
        <v>223481</v>
      </c>
      <c r="N76" s="80" t="s">
        <v>132</v>
      </c>
      <c r="O76" s="73">
        <v>68340000</v>
      </c>
      <c r="P76" s="100" t="s">
        <v>184</v>
      </c>
    </row>
    <row r="77" spans="1:16" ht="123.75" customHeight="1">
      <c r="A77" s="75">
        <v>68</v>
      </c>
      <c r="B77" s="76" t="s">
        <v>30</v>
      </c>
      <c r="C77" s="53" t="s">
        <v>202</v>
      </c>
      <c r="D77" s="8" t="s">
        <v>120</v>
      </c>
      <c r="E77" s="8" t="s">
        <v>8</v>
      </c>
      <c r="F77" s="77">
        <v>369</v>
      </c>
      <c r="G77" s="71">
        <v>84.5</v>
      </c>
      <c r="H77" s="144" t="s">
        <v>257</v>
      </c>
      <c r="I77" s="20">
        <v>0.24890000000000001</v>
      </c>
      <c r="J77" s="145"/>
      <c r="K77" s="146"/>
      <c r="L77" s="147">
        <v>760792</v>
      </c>
      <c r="M77" s="21">
        <v>571458</v>
      </c>
      <c r="N77" s="148" t="s">
        <v>258</v>
      </c>
      <c r="O77" s="149" t="s">
        <v>199</v>
      </c>
      <c r="P77" s="81"/>
    </row>
    <row r="78" spans="1:16" ht="212.25" customHeight="1">
      <c r="A78" s="75">
        <v>69</v>
      </c>
      <c r="B78" s="150" t="s">
        <v>34</v>
      </c>
      <c r="C78" s="53" t="s">
        <v>202</v>
      </c>
      <c r="D78" s="8" t="s">
        <v>120</v>
      </c>
      <c r="E78" s="69" t="s">
        <v>8</v>
      </c>
      <c r="F78" s="151">
        <v>415</v>
      </c>
      <c r="G78" s="152">
        <v>84.5</v>
      </c>
      <c r="H78" s="22">
        <v>0.3</v>
      </c>
      <c r="I78" s="22">
        <v>0.27939999999999998</v>
      </c>
      <c r="J78" s="35">
        <v>702424</v>
      </c>
      <c r="K78" s="46">
        <v>12757929</v>
      </c>
      <c r="L78" s="72">
        <v>29536341</v>
      </c>
      <c r="M78" s="21">
        <v>21283963</v>
      </c>
      <c r="N78" s="153" t="s">
        <v>259</v>
      </c>
      <c r="O78" s="154">
        <v>15.7</v>
      </c>
      <c r="P78" s="100"/>
    </row>
    <row r="79" spans="1:16" ht="93.75" customHeight="1">
      <c r="A79" s="68">
        <v>70</v>
      </c>
      <c r="B79" s="130" t="s">
        <v>86</v>
      </c>
      <c r="C79" s="53" t="s">
        <v>202</v>
      </c>
      <c r="D79" s="8" t="s">
        <v>120</v>
      </c>
      <c r="E79" s="69" t="s">
        <v>8</v>
      </c>
      <c r="F79" s="77">
        <v>353</v>
      </c>
      <c r="G79" s="71">
        <v>84.5</v>
      </c>
      <c r="H79" s="20">
        <v>0.4</v>
      </c>
      <c r="I79" s="20">
        <v>0.32869999999999999</v>
      </c>
      <c r="J79" s="21">
        <v>139307</v>
      </c>
      <c r="K79" s="45">
        <v>8262919</v>
      </c>
      <c r="L79" s="72">
        <v>8262919</v>
      </c>
      <c r="M79" s="21">
        <v>5546526</v>
      </c>
      <c r="N79" s="153" t="s">
        <v>260</v>
      </c>
      <c r="O79" s="154">
        <v>15</v>
      </c>
      <c r="P79" s="100"/>
    </row>
    <row r="80" spans="1:16" ht="70.5" customHeight="1">
      <c r="A80" s="75">
        <v>71</v>
      </c>
      <c r="B80" s="76" t="s">
        <v>22</v>
      </c>
      <c r="C80" s="53" t="s">
        <v>202</v>
      </c>
      <c r="D80" s="8" t="s">
        <v>120</v>
      </c>
      <c r="E80" s="8" t="s">
        <v>8</v>
      </c>
      <c r="F80" s="77">
        <v>909</v>
      </c>
      <c r="G80" s="78">
        <v>83.5</v>
      </c>
      <c r="H80" s="79">
        <v>0.47499999999999998</v>
      </c>
      <c r="I80" s="20">
        <v>0.27350000000000002</v>
      </c>
      <c r="J80" s="21"/>
      <c r="K80" s="45"/>
      <c r="L80" s="21">
        <v>1174445</v>
      </c>
      <c r="M80" s="21">
        <v>853241</v>
      </c>
      <c r="N80" s="80" t="s">
        <v>172</v>
      </c>
      <c r="O80" s="73">
        <v>60571000</v>
      </c>
      <c r="P80" s="81"/>
    </row>
    <row r="81" spans="1:16" ht="70.5" customHeight="1">
      <c r="A81" s="75">
        <v>72</v>
      </c>
      <c r="B81" s="76" t="s">
        <v>215</v>
      </c>
      <c r="C81" s="53" t="s">
        <v>202</v>
      </c>
      <c r="D81" s="8" t="s">
        <v>120</v>
      </c>
      <c r="E81" s="8" t="s">
        <v>12</v>
      </c>
      <c r="F81" s="77" t="s">
        <v>72</v>
      </c>
      <c r="G81" s="78" t="s">
        <v>229</v>
      </c>
      <c r="H81" s="79">
        <v>0</v>
      </c>
      <c r="I81" s="20">
        <v>0</v>
      </c>
      <c r="J81" s="21"/>
      <c r="K81" s="45"/>
      <c r="L81" s="21">
        <v>307506</v>
      </c>
      <c r="M81" s="21">
        <v>307506</v>
      </c>
      <c r="N81" s="80" t="s">
        <v>216</v>
      </c>
      <c r="O81" s="35">
        <f>9611/4.8</f>
        <v>2002.2916666666667</v>
      </c>
      <c r="P81" s="81"/>
    </row>
    <row r="82" spans="1:16" ht="130.5" customHeight="1">
      <c r="A82" s="68">
        <v>73</v>
      </c>
      <c r="B82" s="76" t="s">
        <v>98</v>
      </c>
      <c r="C82" s="53" t="s">
        <v>202</v>
      </c>
      <c r="D82" s="8" t="s">
        <v>122</v>
      </c>
      <c r="E82" s="8" t="s">
        <v>8</v>
      </c>
      <c r="F82" s="77">
        <v>343</v>
      </c>
      <c r="G82" s="78">
        <v>83.5</v>
      </c>
      <c r="H82" s="79">
        <v>0.82</v>
      </c>
      <c r="I82" s="22">
        <v>0.82</v>
      </c>
      <c r="J82" s="22"/>
      <c r="K82" s="22"/>
      <c r="L82" s="21">
        <v>1184661</v>
      </c>
      <c r="M82" s="21">
        <v>1097958</v>
      </c>
      <c r="N82" s="80" t="s">
        <v>155</v>
      </c>
      <c r="O82" s="92" t="s">
        <v>137</v>
      </c>
      <c r="P82" s="81" t="s">
        <v>234</v>
      </c>
    </row>
    <row r="83" spans="1:16" ht="80.099999999999994" customHeight="1">
      <c r="A83" s="75">
        <v>74</v>
      </c>
      <c r="B83" s="76" t="s">
        <v>95</v>
      </c>
      <c r="C83" s="53" t="s">
        <v>202</v>
      </c>
      <c r="D83" s="8" t="s">
        <v>120</v>
      </c>
      <c r="E83" s="8" t="s">
        <v>8</v>
      </c>
      <c r="F83" s="77">
        <v>399</v>
      </c>
      <c r="G83" s="78">
        <v>83</v>
      </c>
      <c r="H83" s="79">
        <v>1</v>
      </c>
      <c r="I83" s="20">
        <v>0.85229999999999995</v>
      </c>
      <c r="J83" s="21">
        <v>39634</v>
      </c>
      <c r="K83" s="45">
        <v>887402</v>
      </c>
      <c r="L83" s="21">
        <f>182009039.09*4.5/1000</f>
        <v>819040.67590499995</v>
      </c>
      <c r="M83" s="21">
        <v>121002</v>
      </c>
      <c r="N83" s="80" t="s">
        <v>136</v>
      </c>
      <c r="O83" s="73">
        <v>136300000</v>
      </c>
      <c r="P83" s="100" t="s">
        <v>184</v>
      </c>
    </row>
    <row r="84" spans="1:16" ht="80.099999999999994" customHeight="1">
      <c r="A84" s="75">
        <v>75</v>
      </c>
      <c r="B84" s="76" t="s">
        <v>43</v>
      </c>
      <c r="C84" s="53" t="s">
        <v>202</v>
      </c>
      <c r="D84" s="8" t="s">
        <v>120</v>
      </c>
      <c r="E84" s="8" t="s">
        <v>8</v>
      </c>
      <c r="F84" s="77">
        <v>401</v>
      </c>
      <c r="G84" s="78">
        <v>83</v>
      </c>
      <c r="H84" s="79">
        <v>1</v>
      </c>
      <c r="I84" s="20">
        <v>0.7833</v>
      </c>
      <c r="J84" s="21">
        <v>268</v>
      </c>
      <c r="K84" s="45">
        <v>1716099</v>
      </c>
      <c r="L84" s="35">
        <v>1552862.1910000001</v>
      </c>
      <c r="M84" s="21">
        <v>336539</v>
      </c>
      <c r="N84" s="80" t="s">
        <v>135</v>
      </c>
      <c r="O84" s="73">
        <v>96000000</v>
      </c>
      <c r="P84" s="100" t="s">
        <v>184</v>
      </c>
    </row>
    <row r="85" spans="1:16" ht="80.099999999999994" customHeight="1">
      <c r="A85" s="68">
        <v>76</v>
      </c>
      <c r="B85" s="76" t="s">
        <v>214</v>
      </c>
      <c r="C85" s="53" t="s">
        <v>202</v>
      </c>
      <c r="D85" s="8" t="s">
        <v>120</v>
      </c>
      <c r="E85" s="8" t="s">
        <v>12</v>
      </c>
      <c r="F85" s="77">
        <v>1297</v>
      </c>
      <c r="G85" s="78">
        <v>83</v>
      </c>
      <c r="H85" s="79">
        <v>0</v>
      </c>
      <c r="I85" s="20">
        <v>0</v>
      </c>
      <c r="J85" s="21"/>
      <c r="K85" s="45"/>
      <c r="L85" s="21">
        <v>261075</v>
      </c>
      <c r="M85" s="21">
        <v>261075</v>
      </c>
      <c r="N85" s="80" t="s">
        <v>216</v>
      </c>
      <c r="O85" s="35">
        <v>12135864</v>
      </c>
      <c r="P85" s="98"/>
    </row>
    <row r="86" spans="1:16" ht="80.099999999999994" customHeight="1">
      <c r="A86" s="75">
        <v>77</v>
      </c>
      <c r="B86" s="76" t="s">
        <v>212</v>
      </c>
      <c r="C86" s="53" t="s">
        <v>202</v>
      </c>
      <c r="D86" s="8" t="s">
        <v>120</v>
      </c>
      <c r="E86" s="8" t="s">
        <v>12</v>
      </c>
      <c r="F86" s="77" t="s">
        <v>72</v>
      </c>
      <c r="G86" s="78">
        <v>83</v>
      </c>
      <c r="H86" s="79">
        <v>0</v>
      </c>
      <c r="I86" s="20">
        <v>0</v>
      </c>
      <c r="J86" s="21"/>
      <c r="K86" s="45"/>
      <c r="L86" s="21">
        <v>145202</v>
      </c>
      <c r="M86" s="21">
        <v>145202</v>
      </c>
      <c r="N86" s="80" t="s">
        <v>125</v>
      </c>
      <c r="O86" s="35">
        <f>31900720/4.8</f>
        <v>6645983.333333334</v>
      </c>
      <c r="P86" s="97"/>
    </row>
    <row r="87" spans="1:16" ht="80.099999999999994" customHeight="1">
      <c r="A87" s="75">
        <v>78</v>
      </c>
      <c r="B87" s="76" t="s">
        <v>99</v>
      </c>
      <c r="C87" s="53" t="s">
        <v>202</v>
      </c>
      <c r="D87" s="8" t="s">
        <v>121</v>
      </c>
      <c r="E87" s="8" t="s">
        <v>8</v>
      </c>
      <c r="F87" s="77">
        <v>376</v>
      </c>
      <c r="G87" s="71">
        <v>83</v>
      </c>
      <c r="H87" s="22">
        <v>0.995</v>
      </c>
      <c r="I87" s="20">
        <v>0.99939999999999996</v>
      </c>
      <c r="J87" s="20"/>
      <c r="K87" s="20"/>
      <c r="L87" s="72">
        <v>1828085</v>
      </c>
      <c r="M87" s="21">
        <v>1070</v>
      </c>
      <c r="N87" s="77">
        <v>2020</v>
      </c>
      <c r="O87" s="154">
        <v>3.62</v>
      </c>
      <c r="P87" s="81" t="s">
        <v>232</v>
      </c>
    </row>
    <row r="88" spans="1:16" ht="92.25" customHeight="1">
      <c r="A88" s="68">
        <v>79</v>
      </c>
      <c r="B88" s="76" t="s">
        <v>100</v>
      </c>
      <c r="C88" s="53" t="s">
        <v>202</v>
      </c>
      <c r="D88" s="8" t="s">
        <v>121</v>
      </c>
      <c r="E88" s="8" t="s">
        <v>8</v>
      </c>
      <c r="F88" s="77">
        <v>375</v>
      </c>
      <c r="G88" s="71">
        <v>83</v>
      </c>
      <c r="H88" s="36">
        <v>1</v>
      </c>
      <c r="I88" s="36">
        <v>0.99660000000000004</v>
      </c>
      <c r="J88" s="36"/>
      <c r="K88" s="36"/>
      <c r="L88" s="72">
        <v>1919626</v>
      </c>
      <c r="M88" s="155">
        <v>6552</v>
      </c>
      <c r="N88" s="94">
        <v>2020</v>
      </c>
      <c r="O88" s="154">
        <v>3.62</v>
      </c>
      <c r="P88" s="81" t="s">
        <v>233</v>
      </c>
    </row>
    <row r="89" spans="1:16" ht="92.25" customHeight="1">
      <c r="A89" s="75">
        <v>80</v>
      </c>
      <c r="B89" s="76" t="s">
        <v>17</v>
      </c>
      <c r="C89" s="53" t="s">
        <v>202</v>
      </c>
      <c r="D89" s="8" t="s">
        <v>120</v>
      </c>
      <c r="E89" s="8" t="s">
        <v>8</v>
      </c>
      <c r="F89" s="77">
        <v>985</v>
      </c>
      <c r="G89" s="78">
        <v>82.5</v>
      </c>
      <c r="H89" s="139">
        <v>0.85</v>
      </c>
      <c r="I89" s="20">
        <v>0.49530000000000002</v>
      </c>
      <c r="J89" s="21">
        <v>34809</v>
      </c>
      <c r="K89" s="45">
        <v>143537</v>
      </c>
      <c r="L89" s="21">
        <v>211002</v>
      </c>
      <c r="M89" s="21">
        <v>106485</v>
      </c>
      <c r="N89" s="80" t="s">
        <v>261</v>
      </c>
      <c r="O89" s="73">
        <v>101307000</v>
      </c>
      <c r="P89" s="81"/>
    </row>
    <row r="90" spans="1:16" ht="92.25" customHeight="1">
      <c r="A90" s="75">
        <v>81</v>
      </c>
      <c r="B90" s="76" t="s">
        <v>24</v>
      </c>
      <c r="C90" s="53" t="s">
        <v>202</v>
      </c>
      <c r="D90" s="8" t="s">
        <v>120</v>
      </c>
      <c r="E90" s="8" t="s">
        <v>8</v>
      </c>
      <c r="F90" s="77">
        <v>372</v>
      </c>
      <c r="G90" s="71">
        <v>82.5</v>
      </c>
      <c r="H90" s="20">
        <v>0</v>
      </c>
      <c r="I90" s="20">
        <v>8.9999999999999993E-3</v>
      </c>
      <c r="J90" s="21"/>
      <c r="K90" s="45"/>
      <c r="L90" s="21">
        <v>3955030</v>
      </c>
      <c r="M90" s="21">
        <v>3919632</v>
      </c>
      <c r="N90" s="77" t="s">
        <v>171</v>
      </c>
      <c r="O90" s="73">
        <f>101080*1000</f>
        <v>101080000</v>
      </c>
      <c r="P90" s="81"/>
    </row>
    <row r="91" spans="1:16" ht="92.25" customHeight="1">
      <c r="A91" s="68">
        <v>82</v>
      </c>
      <c r="B91" s="76" t="s">
        <v>41</v>
      </c>
      <c r="C91" s="53" t="s">
        <v>202</v>
      </c>
      <c r="D91" s="8" t="s">
        <v>120</v>
      </c>
      <c r="E91" s="8" t="s">
        <v>8</v>
      </c>
      <c r="F91" s="77">
        <v>820</v>
      </c>
      <c r="G91" s="78">
        <v>82.5</v>
      </c>
      <c r="H91" s="79">
        <v>0</v>
      </c>
      <c r="I91" s="20">
        <v>5.7999999999999996E-3</v>
      </c>
      <c r="J91" s="21"/>
      <c r="K91" s="45"/>
      <c r="L91" s="21">
        <v>273486</v>
      </c>
      <c r="M91" s="21">
        <v>271897</v>
      </c>
      <c r="N91" s="80" t="s">
        <v>256</v>
      </c>
      <c r="O91" s="73">
        <v>32810486</v>
      </c>
      <c r="P91" s="81"/>
    </row>
    <row r="92" spans="1:16" ht="92.25" customHeight="1">
      <c r="A92" s="75">
        <v>83</v>
      </c>
      <c r="B92" s="76" t="s">
        <v>7</v>
      </c>
      <c r="C92" s="53" t="s">
        <v>202</v>
      </c>
      <c r="D92" s="8" t="s">
        <v>120</v>
      </c>
      <c r="E92" s="8" t="s">
        <v>8</v>
      </c>
      <c r="F92" s="77">
        <v>989</v>
      </c>
      <c r="G92" s="71">
        <v>81.5</v>
      </c>
      <c r="H92" s="20">
        <v>0.98919999999999997</v>
      </c>
      <c r="I92" s="20">
        <v>0.79349999999999998</v>
      </c>
      <c r="J92" s="21"/>
      <c r="K92" s="45"/>
      <c r="L92" s="21">
        <v>3489319</v>
      </c>
      <c r="M92" s="21">
        <v>720611</v>
      </c>
      <c r="N92" s="156" t="s">
        <v>164</v>
      </c>
      <c r="O92" s="73">
        <v>2091930000</v>
      </c>
      <c r="P92" s="157" t="s">
        <v>185</v>
      </c>
    </row>
    <row r="93" spans="1:16" ht="107.25" customHeight="1">
      <c r="A93" s="75">
        <v>84</v>
      </c>
      <c r="B93" s="76" t="s">
        <v>26</v>
      </c>
      <c r="C93" s="53" t="s">
        <v>202</v>
      </c>
      <c r="D93" s="8" t="s">
        <v>120</v>
      </c>
      <c r="E93" s="8" t="s">
        <v>8</v>
      </c>
      <c r="F93" s="77">
        <v>411</v>
      </c>
      <c r="G93" s="78">
        <v>81.5</v>
      </c>
      <c r="H93" s="95">
        <v>1</v>
      </c>
      <c r="I93" s="20">
        <v>0.97519999999999996</v>
      </c>
      <c r="J93" s="21">
        <v>0</v>
      </c>
      <c r="K93" s="45">
        <v>1901675</v>
      </c>
      <c r="L93" s="21">
        <v>1932217</v>
      </c>
      <c r="M93" s="21">
        <v>47886</v>
      </c>
      <c r="N93" s="156" t="s">
        <v>167</v>
      </c>
      <c r="O93" s="73">
        <v>1192250000</v>
      </c>
      <c r="P93" s="100" t="s">
        <v>186</v>
      </c>
    </row>
    <row r="94" spans="1:16" ht="92.25" customHeight="1">
      <c r="A94" s="68">
        <v>85</v>
      </c>
      <c r="B94" s="76" t="s">
        <v>19</v>
      </c>
      <c r="C94" s="53" t="s">
        <v>202</v>
      </c>
      <c r="D94" s="8" t="s">
        <v>120</v>
      </c>
      <c r="E94" s="8" t="s">
        <v>8</v>
      </c>
      <c r="F94" s="77">
        <v>996</v>
      </c>
      <c r="G94" s="78">
        <v>81.5</v>
      </c>
      <c r="H94" s="20">
        <v>1</v>
      </c>
      <c r="I94" s="20">
        <v>0.76259999999999994</v>
      </c>
      <c r="J94" s="21">
        <v>1769</v>
      </c>
      <c r="K94" s="45">
        <v>403393</v>
      </c>
      <c r="L94" s="21">
        <v>531394</v>
      </c>
      <c r="M94" s="21">
        <v>126150</v>
      </c>
      <c r="N94" s="53" t="s">
        <v>131</v>
      </c>
      <c r="O94" s="73">
        <v>904153000</v>
      </c>
      <c r="P94" s="100" t="s">
        <v>186</v>
      </c>
    </row>
    <row r="95" spans="1:16" ht="92.25" customHeight="1">
      <c r="A95" s="75">
        <v>86</v>
      </c>
      <c r="B95" s="76" t="s">
        <v>10</v>
      </c>
      <c r="C95" s="53" t="s">
        <v>202</v>
      </c>
      <c r="D95" s="8" t="s">
        <v>120</v>
      </c>
      <c r="E95" s="8" t="s">
        <v>8</v>
      </c>
      <c r="F95" s="77">
        <v>990</v>
      </c>
      <c r="G95" s="78">
        <v>81.5</v>
      </c>
      <c r="H95" s="20">
        <v>1</v>
      </c>
      <c r="I95" s="20">
        <v>0.62350000000000005</v>
      </c>
      <c r="J95" s="21"/>
      <c r="K95" s="45"/>
      <c r="L95" s="21">
        <v>1397821</v>
      </c>
      <c r="M95" s="21">
        <v>526290</v>
      </c>
      <c r="N95" s="156" t="s">
        <v>166</v>
      </c>
      <c r="O95" s="73">
        <v>755742000</v>
      </c>
      <c r="P95" s="100" t="s">
        <v>188</v>
      </c>
    </row>
    <row r="96" spans="1:16" ht="74.25" customHeight="1">
      <c r="A96" s="75">
        <v>87</v>
      </c>
      <c r="B96" s="76" t="s">
        <v>16</v>
      </c>
      <c r="C96" s="53" t="s">
        <v>202</v>
      </c>
      <c r="D96" s="8" t="s">
        <v>120</v>
      </c>
      <c r="E96" s="8" t="s">
        <v>8</v>
      </c>
      <c r="F96" s="77">
        <v>991</v>
      </c>
      <c r="G96" s="78">
        <v>81.5</v>
      </c>
      <c r="H96" s="20">
        <v>1</v>
      </c>
      <c r="I96" s="20">
        <v>0.82330000000000003</v>
      </c>
      <c r="J96" s="21">
        <v>36</v>
      </c>
      <c r="K96" s="45">
        <v>1081146</v>
      </c>
      <c r="L96" s="21">
        <v>1302478</v>
      </c>
      <c r="M96" s="21">
        <v>230120</v>
      </c>
      <c r="N96" s="156" t="s">
        <v>165</v>
      </c>
      <c r="O96" s="73">
        <f>219.6*1000000</f>
        <v>219600000</v>
      </c>
      <c r="P96" s="100" t="s">
        <v>189</v>
      </c>
    </row>
    <row r="97" spans="1:16" ht="92.25" customHeight="1">
      <c r="A97" s="68">
        <v>88</v>
      </c>
      <c r="B97" s="76" t="s">
        <v>45</v>
      </c>
      <c r="C97" s="53" t="s">
        <v>202</v>
      </c>
      <c r="D97" s="8" t="s">
        <v>120</v>
      </c>
      <c r="E97" s="8" t="s">
        <v>8</v>
      </c>
      <c r="F97" s="77">
        <v>397</v>
      </c>
      <c r="G97" s="71">
        <v>81.5</v>
      </c>
      <c r="H97" s="36">
        <v>1</v>
      </c>
      <c r="I97" s="36">
        <v>0.79500000000000004</v>
      </c>
      <c r="J97" s="158">
        <v>90281</v>
      </c>
      <c r="K97" s="159">
        <v>775042</v>
      </c>
      <c r="L97" s="155">
        <v>706470</v>
      </c>
      <c r="M97" s="155">
        <v>144849</v>
      </c>
      <c r="N97" s="94">
        <v>2016</v>
      </c>
      <c r="O97" s="73">
        <v>169000000</v>
      </c>
      <c r="P97" s="100" t="s">
        <v>184</v>
      </c>
    </row>
    <row r="98" spans="1:16" ht="102" customHeight="1">
      <c r="A98" s="75">
        <v>89</v>
      </c>
      <c r="B98" s="76" t="s">
        <v>104</v>
      </c>
      <c r="C98" s="53" t="s">
        <v>202</v>
      </c>
      <c r="D98" s="8" t="s">
        <v>120</v>
      </c>
      <c r="E98" s="8" t="s">
        <v>8</v>
      </c>
      <c r="F98" s="77">
        <v>412</v>
      </c>
      <c r="G98" s="71">
        <v>81.5</v>
      </c>
      <c r="H98" s="20">
        <v>1</v>
      </c>
      <c r="I98" s="20">
        <v>0.96040000000000003</v>
      </c>
      <c r="J98" s="21">
        <v>0</v>
      </c>
      <c r="K98" s="45">
        <v>1719530</v>
      </c>
      <c r="L98" s="21">
        <v>1763194</v>
      </c>
      <c r="M98" s="21">
        <v>69829</v>
      </c>
      <c r="N98" s="160" t="s">
        <v>168</v>
      </c>
      <c r="O98" s="73">
        <v>130260000</v>
      </c>
      <c r="P98" s="100" t="s">
        <v>186</v>
      </c>
    </row>
    <row r="99" spans="1:16" ht="92.25" customHeight="1">
      <c r="A99" s="75">
        <v>90</v>
      </c>
      <c r="B99" s="76" t="s">
        <v>46</v>
      </c>
      <c r="C99" s="53" t="s">
        <v>202</v>
      </c>
      <c r="D99" s="8" t="s">
        <v>120</v>
      </c>
      <c r="E99" s="8" t="s">
        <v>8</v>
      </c>
      <c r="F99" s="77">
        <v>400</v>
      </c>
      <c r="G99" s="71">
        <v>81.5</v>
      </c>
      <c r="H99" s="20">
        <v>1</v>
      </c>
      <c r="I99" s="20">
        <v>0.90659999999999996</v>
      </c>
      <c r="J99" s="21">
        <v>70540</v>
      </c>
      <c r="K99" s="45">
        <v>1455077</v>
      </c>
      <c r="L99" s="21">
        <v>1405079</v>
      </c>
      <c r="M99" s="21">
        <v>131275</v>
      </c>
      <c r="N99" s="102">
        <v>2014</v>
      </c>
      <c r="O99" s="73">
        <v>104000000</v>
      </c>
      <c r="P99" s="100" t="s">
        <v>184</v>
      </c>
    </row>
    <row r="100" spans="1:16" ht="92.25" customHeight="1">
      <c r="A100" s="68">
        <v>91</v>
      </c>
      <c r="B100" s="76" t="s">
        <v>33</v>
      </c>
      <c r="C100" s="53" t="s">
        <v>202</v>
      </c>
      <c r="D100" s="8" t="s">
        <v>120</v>
      </c>
      <c r="E100" s="8" t="s">
        <v>8</v>
      </c>
      <c r="F100" s="77">
        <v>982</v>
      </c>
      <c r="G100" s="71">
        <v>81.5</v>
      </c>
      <c r="H100" s="20">
        <v>1</v>
      </c>
      <c r="I100" s="20">
        <v>0.7</v>
      </c>
      <c r="J100" s="21">
        <v>0</v>
      </c>
      <c r="K100" s="45">
        <v>256425</v>
      </c>
      <c r="L100" s="21">
        <v>416658</v>
      </c>
      <c r="M100" s="21">
        <v>125003</v>
      </c>
      <c r="N100" s="69">
        <v>2015</v>
      </c>
      <c r="O100" s="73">
        <v>68340000</v>
      </c>
      <c r="P100" s="100" t="s">
        <v>184</v>
      </c>
    </row>
    <row r="101" spans="1:16" ht="92.25" customHeight="1">
      <c r="A101" s="75">
        <v>92</v>
      </c>
      <c r="B101" s="129" t="s">
        <v>90</v>
      </c>
      <c r="C101" s="53" t="s">
        <v>202</v>
      </c>
      <c r="D101" s="8" t="s">
        <v>120</v>
      </c>
      <c r="E101" s="85" t="s">
        <v>8</v>
      </c>
      <c r="F101" s="70">
        <v>1085</v>
      </c>
      <c r="G101" s="78">
        <v>81.5</v>
      </c>
      <c r="H101" s="20">
        <v>1</v>
      </c>
      <c r="I101" s="20">
        <v>0.52190000000000003</v>
      </c>
      <c r="J101" s="21">
        <v>5200</v>
      </c>
      <c r="K101" s="45">
        <v>206970</v>
      </c>
      <c r="L101" s="21">
        <v>348744</v>
      </c>
      <c r="M101" s="21">
        <v>166736</v>
      </c>
      <c r="N101" s="80" t="s">
        <v>131</v>
      </c>
      <c r="O101" s="73">
        <v>46280000</v>
      </c>
      <c r="P101" s="100" t="s">
        <v>184</v>
      </c>
    </row>
    <row r="102" spans="1:16" ht="92.25" customHeight="1">
      <c r="A102" s="75">
        <v>93</v>
      </c>
      <c r="B102" s="83" t="s">
        <v>146</v>
      </c>
      <c r="C102" s="53" t="s">
        <v>222</v>
      </c>
      <c r="D102" s="8" t="s">
        <v>151</v>
      </c>
      <c r="E102" s="8" t="s">
        <v>8</v>
      </c>
      <c r="F102" s="8">
        <v>278</v>
      </c>
      <c r="G102" s="78">
        <v>81.5</v>
      </c>
      <c r="H102" s="79">
        <v>0.61</v>
      </c>
      <c r="I102" s="20">
        <v>0.61499999999999999</v>
      </c>
      <c r="J102" s="71"/>
      <c r="K102" s="71"/>
      <c r="L102" s="21">
        <v>162843</v>
      </c>
      <c r="M102" s="21">
        <v>64239</v>
      </c>
      <c r="N102" s="80" t="s">
        <v>216</v>
      </c>
      <c r="O102" s="92" t="s">
        <v>137</v>
      </c>
      <c r="P102" s="81"/>
    </row>
    <row r="103" spans="1:16" ht="92.25" customHeight="1">
      <c r="A103" s="68">
        <v>94</v>
      </c>
      <c r="B103" s="76" t="s">
        <v>105</v>
      </c>
      <c r="C103" s="53" t="s">
        <v>202</v>
      </c>
      <c r="D103" s="8" t="s">
        <v>122</v>
      </c>
      <c r="E103" s="8" t="s">
        <v>8</v>
      </c>
      <c r="F103" s="77">
        <v>344</v>
      </c>
      <c r="G103" s="71">
        <v>81.5</v>
      </c>
      <c r="H103" s="20">
        <v>0.6</v>
      </c>
      <c r="I103" s="20">
        <v>0.6</v>
      </c>
      <c r="J103" s="20"/>
      <c r="K103" s="20"/>
      <c r="L103" s="21">
        <v>1083338</v>
      </c>
      <c r="M103" s="21">
        <v>1072766</v>
      </c>
      <c r="N103" s="80" t="s">
        <v>155</v>
      </c>
      <c r="O103" s="92" t="s">
        <v>137</v>
      </c>
      <c r="P103" s="81"/>
    </row>
    <row r="104" spans="1:16" ht="92.25" customHeight="1">
      <c r="A104" s="75">
        <v>95</v>
      </c>
      <c r="B104" s="83" t="s">
        <v>147</v>
      </c>
      <c r="C104" s="53" t="s">
        <v>222</v>
      </c>
      <c r="D104" s="8" t="s">
        <v>151</v>
      </c>
      <c r="E104" s="8" t="s">
        <v>8</v>
      </c>
      <c r="F104" s="77">
        <v>287</v>
      </c>
      <c r="G104" s="71">
        <v>81.5</v>
      </c>
      <c r="H104" s="20">
        <v>0.81</v>
      </c>
      <c r="I104" s="20">
        <v>0.81</v>
      </c>
      <c r="J104" s="20"/>
      <c r="K104" s="20"/>
      <c r="L104" s="21">
        <v>168734</v>
      </c>
      <c r="M104" s="21">
        <v>38516</v>
      </c>
      <c r="N104" s="80" t="s">
        <v>216</v>
      </c>
      <c r="O104" s="92" t="s">
        <v>137</v>
      </c>
      <c r="P104" s="81"/>
    </row>
    <row r="105" spans="1:16" ht="92.25" customHeight="1">
      <c r="A105" s="75">
        <v>96</v>
      </c>
      <c r="B105" s="76" t="s">
        <v>106</v>
      </c>
      <c r="C105" s="53" t="s">
        <v>202</v>
      </c>
      <c r="D105" s="8" t="s">
        <v>122</v>
      </c>
      <c r="E105" s="8" t="s">
        <v>8</v>
      </c>
      <c r="F105" s="77">
        <v>975</v>
      </c>
      <c r="G105" s="71">
        <v>81</v>
      </c>
      <c r="H105" s="22">
        <v>1</v>
      </c>
      <c r="I105" s="20">
        <v>0.96699999999999997</v>
      </c>
      <c r="J105" s="20"/>
      <c r="K105" s="20"/>
      <c r="L105" s="21">
        <v>221594</v>
      </c>
      <c r="M105" s="21">
        <v>7308</v>
      </c>
      <c r="N105" s="80" t="s">
        <v>131</v>
      </c>
      <c r="O105" s="73">
        <v>163300000</v>
      </c>
      <c r="P105" s="81" t="s">
        <v>236</v>
      </c>
    </row>
    <row r="106" spans="1:16" ht="92.25" customHeight="1">
      <c r="A106" s="68">
        <v>97</v>
      </c>
      <c r="B106" s="76" t="s">
        <v>31</v>
      </c>
      <c r="C106" s="53" t="s">
        <v>202</v>
      </c>
      <c r="D106" s="8" t="s">
        <v>120</v>
      </c>
      <c r="E106" s="8" t="s">
        <v>8</v>
      </c>
      <c r="F106" s="77">
        <v>816</v>
      </c>
      <c r="G106" s="71">
        <v>81</v>
      </c>
      <c r="H106" s="20">
        <v>0.43419999999999997</v>
      </c>
      <c r="I106" s="20">
        <v>0.30449999999999999</v>
      </c>
      <c r="J106" s="21"/>
      <c r="K106" s="45"/>
      <c r="L106" s="21">
        <v>540988</v>
      </c>
      <c r="M106" s="21">
        <v>376279</v>
      </c>
      <c r="N106" s="77" t="s">
        <v>262</v>
      </c>
      <c r="O106" s="73">
        <v>113984129</v>
      </c>
      <c r="P106" s="81"/>
    </row>
    <row r="107" spans="1:16" ht="92.25" customHeight="1">
      <c r="A107" s="75">
        <v>98</v>
      </c>
      <c r="B107" s="76" t="s">
        <v>110</v>
      </c>
      <c r="C107" s="53" t="s">
        <v>202</v>
      </c>
      <c r="D107" s="8" t="s">
        <v>120</v>
      </c>
      <c r="E107" s="8" t="s">
        <v>8</v>
      </c>
      <c r="F107" s="77">
        <v>1121</v>
      </c>
      <c r="G107" s="78">
        <v>80.5</v>
      </c>
      <c r="H107" s="95">
        <v>0</v>
      </c>
      <c r="I107" s="20">
        <v>0</v>
      </c>
      <c r="J107" s="21"/>
      <c r="K107" s="45"/>
      <c r="L107" s="21">
        <v>237442</v>
      </c>
      <c r="M107" s="21">
        <v>237442</v>
      </c>
      <c r="N107" s="80" t="s">
        <v>124</v>
      </c>
      <c r="O107" s="92" t="s">
        <v>138</v>
      </c>
      <c r="P107" s="81"/>
    </row>
    <row r="108" spans="1:16" ht="92.25" customHeight="1">
      <c r="A108" s="75">
        <v>99</v>
      </c>
      <c r="B108" s="76" t="s">
        <v>112</v>
      </c>
      <c r="C108" s="53" t="s">
        <v>206</v>
      </c>
      <c r="D108" s="8" t="s">
        <v>219</v>
      </c>
      <c r="E108" s="8" t="s">
        <v>8</v>
      </c>
      <c r="F108" s="8">
        <v>1107</v>
      </c>
      <c r="G108" s="78">
        <v>80</v>
      </c>
      <c r="H108" s="20">
        <v>0.8</v>
      </c>
      <c r="I108" s="20">
        <v>0.57999999999999996</v>
      </c>
      <c r="J108" s="20"/>
      <c r="K108" s="20"/>
      <c r="L108" s="21">
        <v>447988</v>
      </c>
      <c r="M108" s="21">
        <v>254819</v>
      </c>
      <c r="N108" s="161">
        <v>2020</v>
      </c>
      <c r="O108" s="73" t="s">
        <v>130</v>
      </c>
      <c r="P108" s="81"/>
    </row>
    <row r="109" spans="1:16" ht="92.25" customHeight="1">
      <c r="A109" s="68">
        <v>100</v>
      </c>
      <c r="B109" s="76" t="s">
        <v>44</v>
      </c>
      <c r="C109" s="53" t="s">
        <v>202</v>
      </c>
      <c r="D109" s="8" t="s">
        <v>120</v>
      </c>
      <c r="E109" s="8" t="s">
        <v>8</v>
      </c>
      <c r="F109" s="77">
        <v>1175</v>
      </c>
      <c r="G109" s="78">
        <v>79.5</v>
      </c>
      <c r="H109" s="20">
        <v>1</v>
      </c>
      <c r="I109" s="20">
        <v>0.98280000000000001</v>
      </c>
      <c r="J109" s="21">
        <v>11</v>
      </c>
      <c r="K109" s="45">
        <v>230178</v>
      </c>
      <c r="L109" s="21">
        <v>234187</v>
      </c>
      <c r="M109" s="21">
        <v>4029</v>
      </c>
      <c r="N109" s="80" t="s">
        <v>131</v>
      </c>
      <c r="O109" s="73">
        <v>178620000</v>
      </c>
      <c r="P109" s="100" t="s">
        <v>184</v>
      </c>
    </row>
    <row r="110" spans="1:16" ht="92.25" customHeight="1">
      <c r="A110" s="75">
        <v>101</v>
      </c>
      <c r="B110" s="76" t="s">
        <v>40</v>
      </c>
      <c r="C110" s="53" t="s">
        <v>202</v>
      </c>
      <c r="D110" s="8" t="s">
        <v>120</v>
      </c>
      <c r="E110" s="8" t="s">
        <v>8</v>
      </c>
      <c r="F110" s="77">
        <v>418</v>
      </c>
      <c r="G110" s="78">
        <v>79.5</v>
      </c>
      <c r="H110" s="20">
        <v>1</v>
      </c>
      <c r="I110" s="20">
        <v>0.59040000000000004</v>
      </c>
      <c r="J110" s="21">
        <v>0</v>
      </c>
      <c r="K110" s="45" t="s">
        <v>198</v>
      </c>
      <c r="L110" s="21">
        <v>282039</v>
      </c>
      <c r="M110" s="21">
        <v>115519</v>
      </c>
      <c r="N110" s="8">
        <v>2011</v>
      </c>
      <c r="O110" s="73">
        <v>150349000</v>
      </c>
      <c r="P110" s="100" t="s">
        <v>184</v>
      </c>
    </row>
    <row r="111" spans="1:16" ht="92.25" customHeight="1">
      <c r="A111" s="75">
        <v>102</v>
      </c>
      <c r="B111" s="76" t="s">
        <v>47</v>
      </c>
      <c r="C111" s="53" t="s">
        <v>202</v>
      </c>
      <c r="D111" s="8" t="s">
        <v>120</v>
      </c>
      <c r="E111" s="8" t="s">
        <v>8</v>
      </c>
      <c r="F111" s="77">
        <v>418</v>
      </c>
      <c r="G111" s="78">
        <v>79.5</v>
      </c>
      <c r="H111" s="95">
        <v>1</v>
      </c>
      <c r="I111" s="20">
        <v>0.63849999999999996</v>
      </c>
      <c r="J111" s="21">
        <v>0</v>
      </c>
      <c r="K111" s="45" t="s">
        <v>198</v>
      </c>
      <c r="L111" s="21">
        <v>373866</v>
      </c>
      <c r="M111" s="21">
        <v>135158</v>
      </c>
      <c r="N111" s="80" t="s">
        <v>134</v>
      </c>
      <c r="O111" s="73">
        <v>88140000</v>
      </c>
      <c r="P111" s="100" t="s">
        <v>184</v>
      </c>
    </row>
    <row r="112" spans="1:16" ht="92.25" customHeight="1">
      <c r="A112" s="68">
        <v>103</v>
      </c>
      <c r="B112" s="76" t="s">
        <v>49</v>
      </c>
      <c r="C112" s="53" t="s">
        <v>202</v>
      </c>
      <c r="D112" s="8" t="s">
        <v>120</v>
      </c>
      <c r="E112" s="8" t="s">
        <v>8</v>
      </c>
      <c r="F112" s="77">
        <v>418</v>
      </c>
      <c r="G112" s="78">
        <v>79.5</v>
      </c>
      <c r="H112" s="20">
        <v>1</v>
      </c>
      <c r="I112" s="20">
        <v>0.45760000000000001</v>
      </c>
      <c r="J112" s="21">
        <v>0</v>
      </c>
      <c r="K112" s="45" t="s">
        <v>198</v>
      </c>
      <c r="L112" s="21">
        <v>334360</v>
      </c>
      <c r="M112" s="21">
        <v>181347</v>
      </c>
      <c r="N112" s="77">
        <v>2014</v>
      </c>
      <c r="O112" s="73">
        <v>61101000</v>
      </c>
      <c r="P112" s="162" t="s">
        <v>173</v>
      </c>
    </row>
    <row r="113" spans="1:16" ht="92.25" customHeight="1">
      <c r="A113" s="75">
        <v>104</v>
      </c>
      <c r="B113" s="76" t="s">
        <v>55</v>
      </c>
      <c r="C113" s="53" t="s">
        <v>202</v>
      </c>
      <c r="D113" s="8" t="s">
        <v>120</v>
      </c>
      <c r="E113" s="8" t="s">
        <v>8</v>
      </c>
      <c r="F113" s="77">
        <v>418</v>
      </c>
      <c r="G113" s="71">
        <v>79.5</v>
      </c>
      <c r="H113" s="20">
        <v>0.997</v>
      </c>
      <c r="I113" s="20">
        <v>0.70230000000000004</v>
      </c>
      <c r="J113" s="21"/>
      <c r="K113" s="45"/>
      <c r="L113" s="21">
        <v>285931</v>
      </c>
      <c r="M113" s="21">
        <v>85110</v>
      </c>
      <c r="N113" s="80" t="s">
        <v>152</v>
      </c>
      <c r="O113" s="73">
        <v>45736000</v>
      </c>
      <c r="P113" s="100"/>
    </row>
    <row r="114" spans="1:16" ht="92.25" customHeight="1">
      <c r="A114" s="75">
        <v>105</v>
      </c>
      <c r="B114" s="76" t="s">
        <v>113</v>
      </c>
      <c r="C114" s="53" t="s">
        <v>202</v>
      </c>
      <c r="D114" s="8" t="s">
        <v>120</v>
      </c>
      <c r="E114" s="8" t="s">
        <v>8</v>
      </c>
      <c r="F114" s="77">
        <v>417</v>
      </c>
      <c r="G114" s="78">
        <v>79.5</v>
      </c>
      <c r="H114" s="20">
        <v>1</v>
      </c>
      <c r="I114" s="20">
        <v>0.96109999999999995</v>
      </c>
      <c r="J114" s="21">
        <v>9939</v>
      </c>
      <c r="K114" s="45" t="s">
        <v>198</v>
      </c>
      <c r="L114" s="21">
        <v>115885</v>
      </c>
      <c r="M114" s="21">
        <v>4511</v>
      </c>
      <c r="N114" s="80" t="s">
        <v>134</v>
      </c>
      <c r="O114" s="73">
        <v>22990000</v>
      </c>
      <c r="P114" s="81" t="s">
        <v>195</v>
      </c>
    </row>
    <row r="115" spans="1:16" ht="92.25" customHeight="1">
      <c r="A115" s="68">
        <v>106</v>
      </c>
      <c r="B115" s="76" t="s">
        <v>37</v>
      </c>
      <c r="C115" s="53" t="s">
        <v>202</v>
      </c>
      <c r="D115" s="8" t="s">
        <v>120</v>
      </c>
      <c r="E115" s="8" t="s">
        <v>8</v>
      </c>
      <c r="F115" s="77">
        <v>1173</v>
      </c>
      <c r="G115" s="78">
        <v>79.5</v>
      </c>
      <c r="H115" s="139">
        <v>1</v>
      </c>
      <c r="I115" s="20">
        <v>1.0270999999999999</v>
      </c>
      <c r="J115" s="21">
        <v>0</v>
      </c>
      <c r="K115" s="45">
        <v>275910</v>
      </c>
      <c r="L115" s="21">
        <v>269440</v>
      </c>
      <c r="M115" s="21">
        <v>-7312</v>
      </c>
      <c r="N115" s="80" t="s">
        <v>174</v>
      </c>
      <c r="O115" s="73">
        <v>37370000</v>
      </c>
      <c r="P115" s="162" t="s">
        <v>194</v>
      </c>
    </row>
    <row r="116" spans="1:16" ht="92.25" customHeight="1">
      <c r="A116" s="75">
        <v>107</v>
      </c>
      <c r="B116" s="76" t="s">
        <v>230</v>
      </c>
      <c r="C116" s="53" t="s">
        <v>202</v>
      </c>
      <c r="D116" s="8" t="s">
        <v>120</v>
      </c>
      <c r="E116" s="8" t="s">
        <v>8</v>
      </c>
      <c r="F116" s="77">
        <v>814</v>
      </c>
      <c r="G116" s="78">
        <v>79.5</v>
      </c>
      <c r="H116" s="79">
        <v>0.6</v>
      </c>
      <c r="I116" s="20">
        <v>0.27610000000000001</v>
      </c>
      <c r="J116" s="21"/>
      <c r="K116" s="45"/>
      <c r="L116" s="21">
        <v>189341</v>
      </c>
      <c r="M116" s="21">
        <v>137071</v>
      </c>
      <c r="N116" s="80" t="s">
        <v>152</v>
      </c>
      <c r="O116" s="154">
        <v>17.25</v>
      </c>
      <c r="P116" s="81"/>
    </row>
    <row r="117" spans="1:16" ht="92.25" customHeight="1">
      <c r="A117" s="75">
        <v>108</v>
      </c>
      <c r="B117" s="23" t="s">
        <v>163</v>
      </c>
      <c r="C117" s="53" t="s">
        <v>202</v>
      </c>
      <c r="D117" s="8" t="s">
        <v>120</v>
      </c>
      <c r="E117" s="80" t="s">
        <v>8</v>
      </c>
      <c r="F117" s="69">
        <v>1226</v>
      </c>
      <c r="G117" s="78">
        <v>79</v>
      </c>
      <c r="H117" s="22">
        <v>0</v>
      </c>
      <c r="I117" s="22">
        <v>0</v>
      </c>
      <c r="J117" s="35"/>
      <c r="K117" s="46"/>
      <c r="L117" s="21">
        <v>160646</v>
      </c>
      <c r="M117" s="21">
        <v>160646</v>
      </c>
      <c r="N117" s="80" t="s">
        <v>125</v>
      </c>
      <c r="O117" s="92">
        <v>31728388</v>
      </c>
      <c r="P117" s="100"/>
    </row>
    <row r="118" spans="1:16" ht="80.099999999999994" customHeight="1">
      <c r="A118" s="68">
        <v>109</v>
      </c>
      <c r="B118" s="76" t="s">
        <v>179</v>
      </c>
      <c r="C118" s="53" t="s">
        <v>202</v>
      </c>
      <c r="D118" s="8" t="s">
        <v>123</v>
      </c>
      <c r="E118" s="8" t="s">
        <v>8</v>
      </c>
      <c r="F118" s="77">
        <v>384</v>
      </c>
      <c r="G118" s="71">
        <v>79</v>
      </c>
      <c r="H118" s="20">
        <v>0.98</v>
      </c>
      <c r="I118" s="20">
        <v>0.91590000000000005</v>
      </c>
      <c r="J118" s="20"/>
      <c r="K118" s="20"/>
      <c r="L118" s="21">
        <v>2023407</v>
      </c>
      <c r="M118" s="21">
        <v>170137</v>
      </c>
      <c r="N118" s="80" t="s">
        <v>176</v>
      </c>
      <c r="O118" s="92">
        <f>15.8*1000000</f>
        <v>15800000</v>
      </c>
      <c r="P118" s="163" t="s">
        <v>239</v>
      </c>
    </row>
    <row r="119" spans="1:16" ht="80.099999999999994" customHeight="1">
      <c r="A119" s="75">
        <v>110</v>
      </c>
      <c r="B119" s="76" t="s">
        <v>18</v>
      </c>
      <c r="C119" s="53" t="s">
        <v>202</v>
      </c>
      <c r="D119" s="8" t="s">
        <v>120</v>
      </c>
      <c r="E119" s="8" t="s">
        <v>8</v>
      </c>
      <c r="F119" s="77">
        <v>383</v>
      </c>
      <c r="G119" s="78">
        <v>79</v>
      </c>
      <c r="H119" s="79">
        <v>0</v>
      </c>
      <c r="I119" s="20">
        <v>3.3000000000000002E-2</v>
      </c>
      <c r="J119" s="21"/>
      <c r="K119" s="45"/>
      <c r="L119" s="21">
        <v>1962299</v>
      </c>
      <c r="M119" s="21">
        <v>1897481</v>
      </c>
      <c r="N119" s="80" t="s">
        <v>124</v>
      </c>
      <c r="O119" s="164">
        <v>29.23</v>
      </c>
      <c r="P119" s="81"/>
    </row>
    <row r="120" spans="1:16" ht="80.099999999999994" customHeight="1">
      <c r="A120" s="75">
        <v>111</v>
      </c>
      <c r="B120" s="76" t="s">
        <v>29</v>
      </c>
      <c r="C120" s="53" t="s">
        <v>202</v>
      </c>
      <c r="D120" s="8" t="s">
        <v>120</v>
      </c>
      <c r="E120" s="8" t="s">
        <v>8</v>
      </c>
      <c r="F120" s="77">
        <v>1079</v>
      </c>
      <c r="G120" s="78">
        <v>78.5</v>
      </c>
      <c r="H120" s="22">
        <v>0</v>
      </c>
      <c r="I120" s="22">
        <v>8.9999999999999998E-4</v>
      </c>
      <c r="J120" s="35"/>
      <c r="K120" s="46"/>
      <c r="L120" s="35">
        <v>404939</v>
      </c>
      <c r="M120" s="35">
        <v>404584</v>
      </c>
      <c r="N120" s="8">
        <v>2024</v>
      </c>
      <c r="O120" s="73">
        <v>113070000</v>
      </c>
      <c r="P120" s="81"/>
    </row>
    <row r="121" spans="1:16" ht="80.099999999999994" customHeight="1">
      <c r="A121" s="68">
        <v>112</v>
      </c>
      <c r="B121" s="76" t="s">
        <v>108</v>
      </c>
      <c r="C121" s="53" t="s">
        <v>202</v>
      </c>
      <c r="D121" s="8" t="s">
        <v>120</v>
      </c>
      <c r="E121" s="8" t="s">
        <v>8</v>
      </c>
      <c r="F121" s="77">
        <v>1122</v>
      </c>
      <c r="G121" s="78">
        <v>78.5</v>
      </c>
      <c r="H121" s="20">
        <v>2.0799999999999999E-2</v>
      </c>
      <c r="I121" s="20">
        <v>0.15959999999999999</v>
      </c>
      <c r="J121" s="21"/>
      <c r="K121" s="45"/>
      <c r="L121" s="21">
        <v>248894</v>
      </c>
      <c r="M121" s="21">
        <v>209176</v>
      </c>
      <c r="N121" s="80" t="s">
        <v>124</v>
      </c>
      <c r="O121" s="92">
        <f>32315000/4.8</f>
        <v>6732291.666666667</v>
      </c>
      <c r="P121" s="81"/>
    </row>
    <row r="122" spans="1:16" ht="80.099999999999994" customHeight="1">
      <c r="A122" s="75">
        <v>113</v>
      </c>
      <c r="B122" s="76" t="s">
        <v>27</v>
      </c>
      <c r="C122" s="53" t="s">
        <v>202</v>
      </c>
      <c r="D122" s="8" t="s">
        <v>120</v>
      </c>
      <c r="E122" s="8" t="s">
        <v>8</v>
      </c>
      <c r="F122" s="77">
        <v>413</v>
      </c>
      <c r="G122" s="78">
        <v>78</v>
      </c>
      <c r="H122" s="95" t="s">
        <v>265</v>
      </c>
      <c r="I122" s="20" t="s">
        <v>266</v>
      </c>
      <c r="J122" s="21"/>
      <c r="K122" s="45"/>
      <c r="L122" s="21">
        <v>1132285</v>
      </c>
      <c r="M122" s="21">
        <v>-247838</v>
      </c>
      <c r="N122" s="160" t="s">
        <v>267</v>
      </c>
      <c r="O122" s="73">
        <v>145600000</v>
      </c>
      <c r="P122" s="100" t="s">
        <v>187</v>
      </c>
    </row>
    <row r="123" spans="1:16" ht="79.5" customHeight="1">
      <c r="A123" s="75">
        <v>114</v>
      </c>
      <c r="B123" s="76" t="s">
        <v>38</v>
      </c>
      <c r="C123" s="53" t="s">
        <v>202</v>
      </c>
      <c r="D123" s="8" t="s">
        <v>120</v>
      </c>
      <c r="E123" s="8" t="s">
        <v>8</v>
      </c>
      <c r="F123" s="77">
        <v>1115</v>
      </c>
      <c r="G123" s="78">
        <v>78</v>
      </c>
      <c r="H123" s="22">
        <v>1</v>
      </c>
      <c r="I123" s="22">
        <v>0.83879999999999999</v>
      </c>
      <c r="J123" s="35">
        <v>0</v>
      </c>
      <c r="K123" s="46">
        <v>273666</v>
      </c>
      <c r="L123" s="21">
        <v>322976</v>
      </c>
      <c r="M123" s="21">
        <v>52064</v>
      </c>
      <c r="N123" s="80" t="s">
        <v>174</v>
      </c>
      <c r="O123" s="73">
        <v>46170000</v>
      </c>
      <c r="P123" s="100" t="s">
        <v>184</v>
      </c>
    </row>
    <row r="124" spans="1:16" ht="79.5" customHeight="1">
      <c r="A124" s="68">
        <v>115</v>
      </c>
      <c r="B124" s="76" t="s">
        <v>103</v>
      </c>
      <c r="C124" s="53" t="s">
        <v>202</v>
      </c>
      <c r="D124" s="8" t="s">
        <v>120</v>
      </c>
      <c r="E124" s="8" t="s">
        <v>8</v>
      </c>
      <c r="F124" s="77">
        <v>386</v>
      </c>
      <c r="G124" s="71">
        <v>78</v>
      </c>
      <c r="H124" s="20">
        <v>1</v>
      </c>
      <c r="I124" s="20">
        <v>0.78759999999999997</v>
      </c>
      <c r="J124" s="21">
        <v>0</v>
      </c>
      <c r="K124" s="45">
        <v>215488</v>
      </c>
      <c r="L124" s="21">
        <v>188294</v>
      </c>
      <c r="M124" s="21">
        <v>40000</v>
      </c>
      <c r="N124" s="77">
        <v>2012</v>
      </c>
      <c r="O124" s="73">
        <v>9920000</v>
      </c>
      <c r="P124" s="100" t="s">
        <v>184</v>
      </c>
    </row>
    <row r="125" spans="1:16" ht="79.5" customHeight="1">
      <c r="A125" s="75">
        <v>116</v>
      </c>
      <c r="B125" s="76" t="s">
        <v>115</v>
      </c>
      <c r="C125" s="53" t="s">
        <v>202</v>
      </c>
      <c r="D125" s="8" t="s">
        <v>120</v>
      </c>
      <c r="E125" s="8" t="s">
        <v>8</v>
      </c>
      <c r="F125" s="77">
        <v>367</v>
      </c>
      <c r="G125" s="85">
        <v>78</v>
      </c>
      <c r="H125" s="22">
        <v>1</v>
      </c>
      <c r="I125" s="22">
        <v>0.56200000000000006</v>
      </c>
      <c r="J125" s="35">
        <v>0</v>
      </c>
      <c r="K125" s="46">
        <v>154690</v>
      </c>
      <c r="L125" s="35">
        <v>275523</v>
      </c>
      <c r="M125" s="35">
        <v>120686</v>
      </c>
      <c r="N125" s="8">
        <v>2013</v>
      </c>
      <c r="O125" s="92">
        <f>11423728/4.8</f>
        <v>2379943.3333333335</v>
      </c>
      <c r="P125" s="100" t="s">
        <v>184</v>
      </c>
    </row>
    <row r="126" spans="1:16" ht="79.5" customHeight="1">
      <c r="A126" s="75">
        <v>117</v>
      </c>
      <c r="B126" s="165" t="s">
        <v>149</v>
      </c>
      <c r="C126" s="53" t="s">
        <v>222</v>
      </c>
      <c r="D126" s="8" t="s">
        <v>151</v>
      </c>
      <c r="E126" s="8" t="s">
        <v>8</v>
      </c>
      <c r="F126" s="8">
        <v>286</v>
      </c>
      <c r="G126" s="78">
        <v>78</v>
      </c>
      <c r="H126" s="20">
        <v>0.7</v>
      </c>
      <c r="I126" s="20">
        <v>0.223</v>
      </c>
      <c r="J126" s="20"/>
      <c r="K126" s="20"/>
      <c r="L126" s="21">
        <v>204991</v>
      </c>
      <c r="M126" s="21">
        <f>159132</f>
        <v>159132</v>
      </c>
      <c r="N126" s="77">
        <v>2024</v>
      </c>
      <c r="O126" s="73">
        <v>14072</v>
      </c>
      <c r="P126" s="81"/>
    </row>
    <row r="127" spans="1:16" ht="79.5" customHeight="1">
      <c r="A127" s="68">
        <v>118</v>
      </c>
      <c r="B127" s="76" t="s">
        <v>75</v>
      </c>
      <c r="C127" s="53" t="s">
        <v>202</v>
      </c>
      <c r="D127" s="8" t="s">
        <v>120</v>
      </c>
      <c r="E127" s="8" t="s">
        <v>8</v>
      </c>
      <c r="F127" s="77">
        <v>873</v>
      </c>
      <c r="G127" s="78">
        <v>77.5</v>
      </c>
      <c r="H127" s="95">
        <v>1</v>
      </c>
      <c r="I127" s="22" t="s">
        <v>268</v>
      </c>
      <c r="J127" s="35">
        <v>1</v>
      </c>
      <c r="K127" s="46">
        <v>53524</v>
      </c>
      <c r="L127" s="35">
        <v>102108</v>
      </c>
      <c r="M127" s="21">
        <v>27956</v>
      </c>
      <c r="N127" s="80" t="s">
        <v>131</v>
      </c>
      <c r="O127" s="92">
        <v>55938510</v>
      </c>
      <c r="P127" s="100" t="s">
        <v>184</v>
      </c>
    </row>
    <row r="128" spans="1:16" ht="79.5" customHeight="1">
      <c r="A128" s="75">
        <v>119</v>
      </c>
      <c r="B128" s="76" t="s">
        <v>54</v>
      </c>
      <c r="C128" s="53" t="s">
        <v>202</v>
      </c>
      <c r="D128" s="8" t="s">
        <v>120</v>
      </c>
      <c r="E128" s="8" t="s">
        <v>8</v>
      </c>
      <c r="F128" s="77">
        <v>872</v>
      </c>
      <c r="G128" s="78">
        <v>77.5</v>
      </c>
      <c r="H128" s="79">
        <v>0</v>
      </c>
      <c r="I128" s="20">
        <v>2.7000000000000001E-3</v>
      </c>
      <c r="J128" s="21"/>
      <c r="K128" s="45"/>
      <c r="L128" s="21">
        <v>199675</v>
      </c>
      <c r="M128" s="21">
        <v>199127</v>
      </c>
      <c r="N128" s="80" t="s">
        <v>216</v>
      </c>
      <c r="O128" s="73">
        <v>62681.04</v>
      </c>
      <c r="P128" s="81"/>
    </row>
    <row r="129" spans="1:16" ht="79.5" customHeight="1">
      <c r="A129" s="75">
        <v>120</v>
      </c>
      <c r="B129" s="83" t="s">
        <v>150</v>
      </c>
      <c r="C129" s="53" t="s">
        <v>222</v>
      </c>
      <c r="D129" s="8" t="s">
        <v>151</v>
      </c>
      <c r="E129" s="8" t="s">
        <v>8</v>
      </c>
      <c r="F129" s="77">
        <v>272</v>
      </c>
      <c r="G129" s="78">
        <v>77.5</v>
      </c>
      <c r="H129" s="20">
        <v>0.31</v>
      </c>
      <c r="I129" s="20">
        <v>0.36</v>
      </c>
      <c r="J129" s="20"/>
      <c r="K129" s="20"/>
      <c r="L129" s="21">
        <v>132482</v>
      </c>
      <c r="M129" s="21">
        <v>100828</v>
      </c>
      <c r="N129" s="69">
        <v>2024</v>
      </c>
      <c r="O129" s="110" t="s">
        <v>137</v>
      </c>
      <c r="P129" s="81"/>
    </row>
    <row r="130" spans="1:16" ht="169.5" customHeight="1">
      <c r="A130" s="68">
        <v>121</v>
      </c>
      <c r="B130" s="76" t="s">
        <v>238</v>
      </c>
      <c r="C130" s="53" t="s">
        <v>202</v>
      </c>
      <c r="D130" s="8" t="s">
        <v>123</v>
      </c>
      <c r="E130" s="8" t="s">
        <v>8</v>
      </c>
      <c r="F130" s="77">
        <v>1292</v>
      </c>
      <c r="G130" s="71">
        <v>77</v>
      </c>
      <c r="H130" s="22">
        <v>0.45</v>
      </c>
      <c r="I130" s="22">
        <v>0.3</v>
      </c>
      <c r="J130" s="22"/>
      <c r="K130" s="22"/>
      <c r="L130" s="21">
        <v>9161319</v>
      </c>
      <c r="M130" s="21">
        <v>6396033</v>
      </c>
      <c r="N130" s="6">
        <v>2030</v>
      </c>
      <c r="O130" s="92">
        <f>1588.32*1000000</f>
        <v>1588320000</v>
      </c>
      <c r="P130" s="81" t="s">
        <v>237</v>
      </c>
    </row>
    <row r="131" spans="1:16" ht="91.5" customHeight="1">
      <c r="A131" s="75">
        <v>122</v>
      </c>
      <c r="B131" s="76" t="s">
        <v>58</v>
      </c>
      <c r="C131" s="53" t="s">
        <v>202</v>
      </c>
      <c r="D131" s="8" t="s">
        <v>120</v>
      </c>
      <c r="E131" s="8" t="s">
        <v>8</v>
      </c>
      <c r="F131" s="77">
        <v>1041</v>
      </c>
      <c r="G131" s="78">
        <v>77</v>
      </c>
      <c r="H131" s="22">
        <v>0.43630000000000002</v>
      </c>
      <c r="I131" s="22">
        <v>0.28410000000000002</v>
      </c>
      <c r="J131" s="35"/>
      <c r="K131" s="46"/>
      <c r="L131" s="35">
        <v>730401</v>
      </c>
      <c r="M131" s="166">
        <v>522882</v>
      </c>
      <c r="N131" s="8">
        <v>2021</v>
      </c>
      <c r="O131" s="73">
        <v>157424000</v>
      </c>
      <c r="P131" s="81"/>
    </row>
    <row r="132" spans="1:16" ht="98.25" customHeight="1">
      <c r="A132" s="75">
        <v>123</v>
      </c>
      <c r="B132" s="76" t="s">
        <v>11</v>
      </c>
      <c r="C132" s="53" t="s">
        <v>202</v>
      </c>
      <c r="D132" s="8" t="s">
        <v>120</v>
      </c>
      <c r="E132" s="8" t="s">
        <v>8</v>
      </c>
      <c r="F132" s="77">
        <v>998</v>
      </c>
      <c r="G132" s="71">
        <v>77</v>
      </c>
      <c r="H132" s="95">
        <v>0.34260000000000002</v>
      </c>
      <c r="I132" s="20">
        <v>0.21240000000000001</v>
      </c>
      <c r="J132" s="21">
        <v>237</v>
      </c>
      <c r="K132" s="141">
        <v>432333</v>
      </c>
      <c r="L132" s="21">
        <v>393072</v>
      </c>
      <c r="M132" s="21">
        <v>309595</v>
      </c>
      <c r="N132" s="80" t="s">
        <v>125</v>
      </c>
      <c r="O132" s="73">
        <v>150349000</v>
      </c>
      <c r="P132" s="81" t="s">
        <v>269</v>
      </c>
    </row>
    <row r="133" spans="1:16" ht="91.5" customHeight="1">
      <c r="A133" s="68">
        <v>124</v>
      </c>
      <c r="B133" s="76" t="s">
        <v>50</v>
      </c>
      <c r="C133" s="53" t="s">
        <v>202</v>
      </c>
      <c r="D133" s="8" t="s">
        <v>120</v>
      </c>
      <c r="E133" s="8" t="s">
        <v>8</v>
      </c>
      <c r="F133" s="77">
        <v>1174</v>
      </c>
      <c r="G133" s="78">
        <v>76</v>
      </c>
      <c r="H133" s="79">
        <v>1</v>
      </c>
      <c r="I133" s="22">
        <v>1.1880999999999999</v>
      </c>
      <c r="J133" s="35">
        <v>0</v>
      </c>
      <c r="K133" s="46">
        <v>391173</v>
      </c>
      <c r="L133" s="21">
        <v>329248</v>
      </c>
      <c r="M133" s="21">
        <v>-61940</v>
      </c>
      <c r="N133" s="80" t="s">
        <v>135</v>
      </c>
      <c r="O133" s="73">
        <v>539237000</v>
      </c>
      <c r="P133" s="167" t="s">
        <v>194</v>
      </c>
    </row>
    <row r="134" spans="1:16" ht="81" customHeight="1">
      <c r="A134" s="75">
        <v>125</v>
      </c>
      <c r="B134" s="76" t="s">
        <v>51</v>
      </c>
      <c r="C134" s="53" t="s">
        <v>202</v>
      </c>
      <c r="D134" s="8" t="s">
        <v>120</v>
      </c>
      <c r="E134" s="8" t="s">
        <v>8</v>
      </c>
      <c r="F134" s="77">
        <v>1165</v>
      </c>
      <c r="G134" s="78">
        <v>76</v>
      </c>
      <c r="H134" s="20">
        <v>1</v>
      </c>
      <c r="I134" s="20">
        <v>1.1124000000000001</v>
      </c>
      <c r="J134" s="21">
        <v>0</v>
      </c>
      <c r="K134" s="45">
        <v>227059</v>
      </c>
      <c r="L134" s="21">
        <v>204118</v>
      </c>
      <c r="M134" s="21">
        <v>-22939</v>
      </c>
      <c r="N134" s="161">
        <v>2014</v>
      </c>
      <c r="O134" s="73">
        <v>162664000</v>
      </c>
      <c r="P134" s="167" t="s">
        <v>194</v>
      </c>
    </row>
    <row r="135" spans="1:16" ht="85.5" customHeight="1">
      <c r="A135" s="75">
        <v>126</v>
      </c>
      <c r="B135" s="76" t="s">
        <v>48</v>
      </c>
      <c r="C135" s="53" t="s">
        <v>202</v>
      </c>
      <c r="D135" s="8" t="s">
        <v>120</v>
      </c>
      <c r="E135" s="8" t="s">
        <v>8</v>
      </c>
      <c r="F135" s="77">
        <v>416</v>
      </c>
      <c r="G135" s="78">
        <v>76</v>
      </c>
      <c r="H135" s="95">
        <v>1</v>
      </c>
      <c r="I135" s="20">
        <v>3.3125</v>
      </c>
      <c r="J135" s="21">
        <v>1644</v>
      </c>
      <c r="K135" s="45" t="s">
        <v>198</v>
      </c>
      <c r="L135" s="21">
        <v>144433</v>
      </c>
      <c r="M135" s="21">
        <v>-334005</v>
      </c>
      <c r="N135" s="96">
        <v>2014</v>
      </c>
      <c r="O135" s="73">
        <f>377468907.56/4.8</f>
        <v>78639355.741666675</v>
      </c>
      <c r="P135" s="167" t="s">
        <v>263</v>
      </c>
    </row>
    <row r="136" spans="1:16" ht="87.75" customHeight="1">
      <c r="A136" s="68">
        <v>127</v>
      </c>
      <c r="B136" s="165" t="s">
        <v>160</v>
      </c>
      <c r="C136" s="53" t="s">
        <v>202</v>
      </c>
      <c r="D136" s="8" t="s">
        <v>120</v>
      </c>
      <c r="E136" s="80" t="s">
        <v>8</v>
      </c>
      <c r="F136" s="69">
        <v>1258</v>
      </c>
      <c r="G136" s="78">
        <v>76</v>
      </c>
      <c r="H136" s="168">
        <v>0</v>
      </c>
      <c r="I136" s="22">
        <v>0</v>
      </c>
      <c r="J136" s="35"/>
      <c r="K136" s="46"/>
      <c r="L136" s="21">
        <v>146845</v>
      </c>
      <c r="M136" s="21">
        <v>146845</v>
      </c>
      <c r="N136" s="80" t="s">
        <v>125</v>
      </c>
      <c r="O136" s="92">
        <f>113447000/4.8</f>
        <v>23634791.666666668</v>
      </c>
      <c r="P136" s="81"/>
    </row>
    <row r="137" spans="1:16" ht="80.099999999999994" customHeight="1">
      <c r="A137" s="75">
        <v>128</v>
      </c>
      <c r="B137" s="76" t="s">
        <v>192</v>
      </c>
      <c r="C137" s="53" t="s">
        <v>202</v>
      </c>
      <c r="D137" s="8" t="s">
        <v>120</v>
      </c>
      <c r="E137" s="8" t="s">
        <v>8</v>
      </c>
      <c r="F137" s="77">
        <v>417</v>
      </c>
      <c r="G137" s="78">
        <v>76</v>
      </c>
      <c r="H137" s="22">
        <v>1</v>
      </c>
      <c r="I137" s="22">
        <v>1.0265</v>
      </c>
      <c r="J137" s="35">
        <v>15991</v>
      </c>
      <c r="K137" s="46" t="s">
        <v>198</v>
      </c>
      <c r="L137" s="35">
        <v>105746</v>
      </c>
      <c r="M137" s="35">
        <v>-2805</v>
      </c>
      <c r="N137" s="8">
        <v>2013</v>
      </c>
      <c r="O137" s="73">
        <v>22990000</v>
      </c>
      <c r="P137" s="81" t="s">
        <v>195</v>
      </c>
    </row>
    <row r="138" spans="1:16" ht="80.099999999999994" customHeight="1">
      <c r="A138" s="75">
        <v>129</v>
      </c>
      <c r="B138" s="23" t="s">
        <v>148</v>
      </c>
      <c r="C138" s="53" t="s">
        <v>222</v>
      </c>
      <c r="D138" s="8" t="s">
        <v>151</v>
      </c>
      <c r="E138" s="8" t="s">
        <v>8</v>
      </c>
      <c r="F138" s="8">
        <v>282</v>
      </c>
      <c r="G138" s="78">
        <v>76</v>
      </c>
      <c r="H138" s="20">
        <v>0.34200000000000003</v>
      </c>
      <c r="I138" s="20">
        <v>0.09</v>
      </c>
      <c r="J138" s="20"/>
      <c r="K138" s="20"/>
      <c r="L138" s="21">
        <v>634468</v>
      </c>
      <c r="M138" s="21">
        <f>2500+574446</f>
        <v>576946</v>
      </c>
      <c r="N138" s="77">
        <v>2024</v>
      </c>
      <c r="O138" s="110">
        <f>19697490</f>
        <v>19697490</v>
      </c>
      <c r="P138" s="81"/>
    </row>
    <row r="139" spans="1:16" ht="80.099999999999994" customHeight="1">
      <c r="A139" s="68">
        <v>130</v>
      </c>
      <c r="B139" s="76" t="s">
        <v>66</v>
      </c>
      <c r="C139" s="53" t="s">
        <v>202</v>
      </c>
      <c r="D139" s="8" t="s">
        <v>120</v>
      </c>
      <c r="E139" s="8" t="s">
        <v>8</v>
      </c>
      <c r="F139" s="77">
        <v>395</v>
      </c>
      <c r="G139" s="78">
        <v>76</v>
      </c>
      <c r="H139" s="20">
        <v>1</v>
      </c>
      <c r="I139" s="20">
        <v>0.53039999999999998</v>
      </c>
      <c r="J139" s="21">
        <v>0</v>
      </c>
      <c r="K139" s="45">
        <v>656040</v>
      </c>
      <c r="L139" s="21">
        <v>785961</v>
      </c>
      <c r="M139" s="21">
        <v>369079</v>
      </c>
      <c r="N139" s="160" t="s">
        <v>170</v>
      </c>
      <c r="O139" s="73">
        <v>45442</v>
      </c>
      <c r="P139" s="100" t="s">
        <v>184</v>
      </c>
    </row>
    <row r="140" spans="1:16" ht="80.099999999999994" customHeight="1">
      <c r="A140" s="75">
        <v>131</v>
      </c>
      <c r="B140" s="76" t="s">
        <v>109</v>
      </c>
      <c r="C140" s="53" t="s">
        <v>202</v>
      </c>
      <c r="D140" s="8" t="s">
        <v>121</v>
      </c>
      <c r="E140" s="8" t="s">
        <v>8</v>
      </c>
      <c r="F140" s="77">
        <v>421</v>
      </c>
      <c r="G140" s="78">
        <v>75</v>
      </c>
      <c r="H140" s="20">
        <v>0.82</v>
      </c>
      <c r="I140" s="20">
        <v>0.78</v>
      </c>
      <c r="J140" s="20"/>
      <c r="K140" s="20"/>
      <c r="L140" s="72">
        <v>340508</v>
      </c>
      <c r="M140" s="21">
        <v>74632</v>
      </c>
      <c r="N140" s="80" t="s">
        <v>125</v>
      </c>
      <c r="O140" s="154">
        <v>21.47</v>
      </c>
      <c r="P140" s="81"/>
    </row>
    <row r="141" spans="1:16" ht="90" customHeight="1">
      <c r="A141" s="75">
        <v>132</v>
      </c>
      <c r="B141" s="76" t="s">
        <v>191</v>
      </c>
      <c r="C141" s="53" t="s">
        <v>202</v>
      </c>
      <c r="D141" s="8" t="s">
        <v>120</v>
      </c>
      <c r="E141" s="8" t="s">
        <v>8</v>
      </c>
      <c r="F141" s="77">
        <v>1242</v>
      </c>
      <c r="G141" s="78">
        <v>74</v>
      </c>
      <c r="H141" s="20">
        <v>0</v>
      </c>
      <c r="I141" s="20">
        <v>0</v>
      </c>
      <c r="J141" s="21"/>
      <c r="K141" s="45"/>
      <c r="L141" s="21">
        <v>115114</v>
      </c>
      <c r="M141" s="21">
        <v>115114</v>
      </c>
      <c r="N141" s="8">
        <v>2022</v>
      </c>
      <c r="O141" s="92">
        <v>97009404</v>
      </c>
      <c r="P141" s="81"/>
    </row>
    <row r="142" spans="1:16" ht="89.25" customHeight="1">
      <c r="A142" s="68">
        <v>133</v>
      </c>
      <c r="B142" s="76" t="s">
        <v>56</v>
      </c>
      <c r="C142" s="53" t="s">
        <v>202</v>
      </c>
      <c r="D142" s="8" t="s">
        <v>120</v>
      </c>
      <c r="E142" s="8" t="s">
        <v>8</v>
      </c>
      <c r="F142" s="77">
        <v>362</v>
      </c>
      <c r="G142" s="85">
        <v>73</v>
      </c>
      <c r="H142" s="95">
        <v>1</v>
      </c>
      <c r="I142" s="20">
        <v>0.90439999999999998</v>
      </c>
      <c r="J142" s="21">
        <v>100</v>
      </c>
      <c r="K142" s="45">
        <v>701672</v>
      </c>
      <c r="L142" s="21">
        <v>701672</v>
      </c>
      <c r="M142" s="21">
        <v>67106</v>
      </c>
      <c r="N142" s="80" t="s">
        <v>128</v>
      </c>
      <c r="O142" s="154">
        <v>17</v>
      </c>
      <c r="P142" s="100" t="s">
        <v>184</v>
      </c>
    </row>
    <row r="143" spans="1:16" ht="80.099999999999994" customHeight="1">
      <c r="A143" s="75">
        <v>134</v>
      </c>
      <c r="B143" s="76" t="s">
        <v>190</v>
      </c>
      <c r="C143" s="53" t="s">
        <v>202</v>
      </c>
      <c r="D143" s="8" t="s">
        <v>120</v>
      </c>
      <c r="E143" s="8" t="s">
        <v>8</v>
      </c>
      <c r="F143" s="77">
        <v>354</v>
      </c>
      <c r="G143" s="78">
        <v>73</v>
      </c>
      <c r="H143" s="20">
        <v>1</v>
      </c>
      <c r="I143" s="20">
        <v>0.96389999999999998</v>
      </c>
      <c r="J143" s="21">
        <v>13</v>
      </c>
      <c r="K143" s="45">
        <v>1069643</v>
      </c>
      <c r="L143" s="21">
        <v>1069643</v>
      </c>
      <c r="M143" s="21">
        <v>38616</v>
      </c>
      <c r="N143" s="96">
        <v>2017</v>
      </c>
      <c r="O143" s="154">
        <v>11.2</v>
      </c>
      <c r="P143" s="100" t="s">
        <v>184</v>
      </c>
    </row>
    <row r="144" spans="1:16" ht="80.099999999999994" customHeight="1">
      <c r="A144" s="75">
        <v>135</v>
      </c>
      <c r="B144" s="76" t="s">
        <v>181</v>
      </c>
      <c r="C144" s="53" t="s">
        <v>202</v>
      </c>
      <c r="D144" s="8" t="s">
        <v>123</v>
      </c>
      <c r="E144" s="8" t="s">
        <v>8</v>
      </c>
      <c r="F144" s="77">
        <v>390</v>
      </c>
      <c r="G144" s="78">
        <v>72</v>
      </c>
      <c r="H144" s="20">
        <v>0.36549999999999999</v>
      </c>
      <c r="I144" s="20">
        <v>0.36630000000000001</v>
      </c>
      <c r="J144" s="20"/>
      <c r="K144" s="20"/>
      <c r="L144" s="21">
        <v>1538459</v>
      </c>
      <c r="M144" s="21">
        <v>974920</v>
      </c>
      <c r="N144" s="69">
        <v>2024</v>
      </c>
      <c r="O144" s="92">
        <f>109464906.95/4.8</f>
        <v>22805188.947916668</v>
      </c>
      <c r="P144" s="81"/>
    </row>
    <row r="145" spans="1:17" ht="80.099999999999994" customHeight="1">
      <c r="A145" s="68">
        <v>136</v>
      </c>
      <c r="B145" s="23" t="s">
        <v>129</v>
      </c>
      <c r="C145" s="8" t="s">
        <v>70</v>
      </c>
      <c r="D145" s="8" t="s">
        <v>70</v>
      </c>
      <c r="E145" s="8" t="s">
        <v>8</v>
      </c>
      <c r="F145" s="77">
        <v>1228</v>
      </c>
      <c r="G145" s="78">
        <v>72</v>
      </c>
      <c r="H145" s="20">
        <v>0.21429999999999999</v>
      </c>
      <c r="I145" s="20">
        <v>0.35210000000000002</v>
      </c>
      <c r="J145" s="20"/>
      <c r="K145" s="20"/>
      <c r="L145" s="21">
        <v>132741</v>
      </c>
      <c r="M145" s="21">
        <v>86002</v>
      </c>
      <c r="N145" s="8">
        <v>2021</v>
      </c>
      <c r="O145" s="92" t="s">
        <v>130</v>
      </c>
      <c r="P145" s="81"/>
    </row>
    <row r="146" spans="1:17" ht="80.099999999999994" customHeight="1">
      <c r="A146" s="75">
        <v>137</v>
      </c>
      <c r="B146" s="76" t="s">
        <v>62</v>
      </c>
      <c r="C146" s="53" t="s">
        <v>202</v>
      </c>
      <c r="D146" s="8" t="s">
        <v>120</v>
      </c>
      <c r="E146" s="8" t="s">
        <v>8</v>
      </c>
      <c r="F146" s="77">
        <v>365</v>
      </c>
      <c r="G146" s="85">
        <v>71.5</v>
      </c>
      <c r="H146" s="20">
        <v>1</v>
      </c>
      <c r="I146" s="20">
        <v>0.80610000000000004</v>
      </c>
      <c r="J146" s="21">
        <v>54</v>
      </c>
      <c r="K146" s="45">
        <v>228803</v>
      </c>
      <c r="L146" s="21">
        <v>228803</v>
      </c>
      <c r="M146" s="21">
        <v>44356</v>
      </c>
      <c r="N146" s="6">
        <v>2017</v>
      </c>
      <c r="O146" s="92" t="s">
        <v>130</v>
      </c>
      <c r="P146" s="100" t="s">
        <v>184</v>
      </c>
    </row>
    <row r="147" spans="1:17" ht="80.25" customHeight="1">
      <c r="A147" s="75">
        <v>138</v>
      </c>
      <c r="B147" s="76" t="s">
        <v>57</v>
      </c>
      <c r="C147" s="53" t="s">
        <v>202</v>
      </c>
      <c r="D147" s="8" t="s">
        <v>120</v>
      </c>
      <c r="E147" s="8" t="s">
        <v>8</v>
      </c>
      <c r="F147" s="77">
        <v>349</v>
      </c>
      <c r="G147" s="71">
        <v>71.5</v>
      </c>
      <c r="H147" s="20">
        <v>0.76400000000000001</v>
      </c>
      <c r="I147" s="20">
        <v>0.58250000000000002</v>
      </c>
      <c r="J147" s="21"/>
      <c r="K147" s="45"/>
      <c r="L147" s="21">
        <v>234745</v>
      </c>
      <c r="M147" s="21">
        <v>98015</v>
      </c>
      <c r="N147" s="69">
        <v>2020</v>
      </c>
      <c r="O147" s="92" t="s">
        <v>130</v>
      </c>
      <c r="P147" s="81"/>
    </row>
    <row r="148" spans="1:17" ht="80.25" customHeight="1">
      <c r="A148" s="68">
        <v>139</v>
      </c>
      <c r="B148" s="76" t="s">
        <v>275</v>
      </c>
      <c r="C148" s="53" t="s">
        <v>202</v>
      </c>
      <c r="D148" s="8" t="s">
        <v>120</v>
      </c>
      <c r="E148" s="8" t="s">
        <v>8</v>
      </c>
      <c r="F148" s="77">
        <v>363</v>
      </c>
      <c r="G148" s="71">
        <v>71</v>
      </c>
      <c r="H148" s="20">
        <v>0.42599999999999999</v>
      </c>
      <c r="I148" s="20">
        <v>0.38640000000000002</v>
      </c>
      <c r="J148" s="21"/>
      <c r="K148" s="45"/>
      <c r="L148" s="21">
        <v>804868</v>
      </c>
      <c r="M148" s="21">
        <v>493870</v>
      </c>
      <c r="N148" s="8" t="s">
        <v>274</v>
      </c>
      <c r="O148" s="154">
        <v>7.32</v>
      </c>
      <c r="P148" s="81"/>
    </row>
    <row r="149" spans="1:17" ht="80.099999999999994" customHeight="1">
      <c r="A149" s="75">
        <v>140</v>
      </c>
      <c r="B149" s="76" t="s">
        <v>114</v>
      </c>
      <c r="C149" s="53" t="s">
        <v>202</v>
      </c>
      <c r="D149" s="8" t="s">
        <v>121</v>
      </c>
      <c r="E149" s="8" t="s">
        <v>8</v>
      </c>
      <c r="F149" s="77">
        <v>424</v>
      </c>
      <c r="G149" s="78">
        <v>69</v>
      </c>
      <c r="H149" s="20">
        <v>0.03</v>
      </c>
      <c r="I149" s="20">
        <v>0.22</v>
      </c>
      <c r="J149" s="20"/>
      <c r="K149" s="20"/>
      <c r="L149" s="72">
        <v>2077510</v>
      </c>
      <c r="M149" s="21">
        <v>1630090</v>
      </c>
      <c r="N149" s="80" t="s">
        <v>155</v>
      </c>
      <c r="O149" s="92">
        <f>2077509685/4.8</f>
        <v>432814517.70833337</v>
      </c>
      <c r="P149" s="81"/>
      <c r="Q149" s="55"/>
    </row>
    <row r="150" spans="1:17" ht="80.099999999999994" customHeight="1">
      <c r="A150" s="75">
        <v>141</v>
      </c>
      <c r="B150" s="169" t="s">
        <v>157</v>
      </c>
      <c r="C150" s="56" t="s">
        <v>220</v>
      </c>
      <c r="D150" s="8" t="s">
        <v>158</v>
      </c>
      <c r="E150" s="8" t="s">
        <v>8</v>
      </c>
      <c r="F150" s="77">
        <v>754</v>
      </c>
      <c r="G150" s="78">
        <v>67.5</v>
      </c>
      <c r="H150" s="79">
        <v>0.55000000000000004</v>
      </c>
      <c r="I150" s="20">
        <v>0.34</v>
      </c>
      <c r="J150" s="20"/>
      <c r="K150" s="20"/>
      <c r="L150" s="21">
        <v>142022</v>
      </c>
      <c r="M150" s="21">
        <v>94469</v>
      </c>
      <c r="N150" s="80" t="s">
        <v>125</v>
      </c>
      <c r="O150" s="92" t="s">
        <v>130</v>
      </c>
      <c r="P150" s="81"/>
      <c r="Q150" s="55"/>
    </row>
    <row r="151" spans="1:17" ht="80.099999999999994" customHeight="1">
      <c r="A151" s="68">
        <v>142</v>
      </c>
      <c r="B151" s="76" t="s">
        <v>64</v>
      </c>
      <c r="C151" s="53" t="s">
        <v>202</v>
      </c>
      <c r="D151" s="8" t="s">
        <v>120</v>
      </c>
      <c r="E151" s="8" t="s">
        <v>8</v>
      </c>
      <c r="F151" s="77">
        <v>714</v>
      </c>
      <c r="G151" s="78">
        <v>67.5</v>
      </c>
      <c r="H151" s="95">
        <v>4.0000000000000001E-3</v>
      </c>
      <c r="I151" s="22">
        <v>2.7000000000000001E-3</v>
      </c>
      <c r="J151" s="35"/>
      <c r="K151" s="46"/>
      <c r="L151" s="21">
        <v>662844</v>
      </c>
      <c r="M151" s="21">
        <v>661049</v>
      </c>
      <c r="N151" s="80" t="s">
        <v>216</v>
      </c>
      <c r="O151" s="35" t="s">
        <v>130</v>
      </c>
      <c r="P151" s="81"/>
      <c r="Q151" s="55"/>
    </row>
    <row r="152" spans="1:17" ht="80.099999999999994" customHeight="1">
      <c r="A152" s="75">
        <v>143</v>
      </c>
      <c r="B152" s="76" t="s">
        <v>111</v>
      </c>
      <c r="C152" s="53" t="s">
        <v>202</v>
      </c>
      <c r="D152" s="8" t="s">
        <v>120</v>
      </c>
      <c r="E152" s="8" t="s">
        <v>8</v>
      </c>
      <c r="F152" s="77">
        <v>1189</v>
      </c>
      <c r="G152" s="78">
        <v>66</v>
      </c>
      <c r="H152" s="20">
        <v>0</v>
      </c>
      <c r="I152" s="20">
        <v>0</v>
      </c>
      <c r="J152" s="21"/>
      <c r="K152" s="45"/>
      <c r="L152" s="21">
        <v>168141</v>
      </c>
      <c r="M152" s="21">
        <v>168141</v>
      </c>
      <c r="N152" s="8">
        <v>2022</v>
      </c>
      <c r="O152" s="110">
        <v>14220160</v>
      </c>
      <c r="P152" s="81"/>
      <c r="Q152" s="55"/>
    </row>
    <row r="153" spans="1:17" ht="80.099999999999994" customHeight="1">
      <c r="A153" s="75">
        <v>144</v>
      </c>
      <c r="B153" s="23" t="s">
        <v>159</v>
      </c>
      <c r="C153" s="53" t="s">
        <v>202</v>
      </c>
      <c r="D153" s="8" t="s">
        <v>120</v>
      </c>
      <c r="E153" s="80" t="s">
        <v>8</v>
      </c>
      <c r="F153" s="69">
        <v>1267</v>
      </c>
      <c r="G153" s="78">
        <v>66</v>
      </c>
      <c r="H153" s="22">
        <v>0</v>
      </c>
      <c r="I153" s="22">
        <v>0</v>
      </c>
      <c r="J153" s="35"/>
      <c r="K153" s="46"/>
      <c r="L153" s="21">
        <v>238697</v>
      </c>
      <c r="M153" s="21">
        <v>238697</v>
      </c>
      <c r="N153" s="80" t="s">
        <v>125</v>
      </c>
      <c r="O153" s="92">
        <v>210663</v>
      </c>
      <c r="P153" s="81"/>
      <c r="Q153" s="55"/>
    </row>
    <row r="154" spans="1:17" ht="80.099999999999994" customHeight="1">
      <c r="A154" s="68">
        <v>145</v>
      </c>
      <c r="B154" s="23" t="s">
        <v>271</v>
      </c>
      <c r="C154" s="53" t="s">
        <v>202</v>
      </c>
      <c r="D154" s="8" t="s">
        <v>120</v>
      </c>
      <c r="E154" s="80" t="s">
        <v>8</v>
      </c>
      <c r="F154" s="69">
        <v>1268</v>
      </c>
      <c r="G154" s="78">
        <v>64</v>
      </c>
      <c r="H154" s="22">
        <v>0</v>
      </c>
      <c r="I154" s="22">
        <v>0</v>
      </c>
      <c r="J154" s="35"/>
      <c r="K154" s="46"/>
      <c r="L154" s="21">
        <v>236673</v>
      </c>
      <c r="M154" s="21">
        <v>236673</v>
      </c>
      <c r="N154" s="80" t="s">
        <v>125</v>
      </c>
      <c r="O154" s="92">
        <v>37971</v>
      </c>
      <c r="P154" s="81"/>
      <c r="Q154" s="55"/>
    </row>
    <row r="155" spans="1:17" ht="80.099999999999994" customHeight="1">
      <c r="A155" s="75">
        <v>146</v>
      </c>
      <c r="B155" s="76" t="s">
        <v>177</v>
      </c>
      <c r="C155" s="8" t="s">
        <v>28</v>
      </c>
      <c r="D155" s="8" t="s">
        <v>28</v>
      </c>
      <c r="E155" s="8" t="s">
        <v>8</v>
      </c>
      <c r="F155" s="77">
        <v>55</v>
      </c>
      <c r="G155" s="71">
        <v>63</v>
      </c>
      <c r="H155" s="20">
        <v>0.93</v>
      </c>
      <c r="I155" s="20">
        <v>0.75</v>
      </c>
      <c r="J155" s="20"/>
      <c r="K155" s="20"/>
      <c r="L155" s="21">
        <v>118799</v>
      </c>
      <c r="M155" s="21">
        <v>62094</v>
      </c>
      <c r="N155" s="8">
        <v>2021</v>
      </c>
      <c r="O155" s="170" t="s">
        <v>130</v>
      </c>
      <c r="P155" s="81"/>
      <c r="Q155" s="55"/>
    </row>
    <row r="156" spans="1:17" ht="80.099999999999994" customHeight="1">
      <c r="A156" s="75">
        <v>147</v>
      </c>
      <c r="B156" s="76" t="s">
        <v>116</v>
      </c>
      <c r="C156" s="53" t="s">
        <v>202</v>
      </c>
      <c r="D156" s="8" t="s">
        <v>120</v>
      </c>
      <c r="E156" s="8" t="s">
        <v>8</v>
      </c>
      <c r="F156" s="77">
        <v>361</v>
      </c>
      <c r="G156" s="85">
        <v>61.5</v>
      </c>
      <c r="H156" s="20">
        <v>1</v>
      </c>
      <c r="I156" s="20">
        <v>0.84250000000000003</v>
      </c>
      <c r="J156" s="21"/>
      <c r="K156" s="45"/>
      <c r="L156" s="21">
        <v>660813</v>
      </c>
      <c r="M156" s="21">
        <v>104075</v>
      </c>
      <c r="N156" s="53" t="s">
        <v>128</v>
      </c>
      <c r="O156" s="92" t="s">
        <v>130</v>
      </c>
      <c r="P156" s="100" t="s">
        <v>184</v>
      </c>
      <c r="Q156" s="55"/>
    </row>
    <row r="157" spans="1:17" ht="80.099999999999994" customHeight="1">
      <c r="A157" s="68">
        <v>148</v>
      </c>
      <c r="B157" s="76" t="s">
        <v>52</v>
      </c>
      <c r="C157" s="53" t="s">
        <v>202</v>
      </c>
      <c r="D157" s="8" t="s">
        <v>120</v>
      </c>
      <c r="E157" s="8" t="s">
        <v>8</v>
      </c>
      <c r="F157" s="77">
        <v>348</v>
      </c>
      <c r="G157" s="78">
        <v>61.5</v>
      </c>
      <c r="H157" s="95">
        <v>1</v>
      </c>
      <c r="I157" s="20">
        <v>0.83579999999999999</v>
      </c>
      <c r="J157" s="21"/>
      <c r="K157" s="45"/>
      <c r="L157" s="21">
        <v>139677</v>
      </c>
      <c r="M157" s="21">
        <v>22941</v>
      </c>
      <c r="N157" s="80" t="s">
        <v>128</v>
      </c>
      <c r="O157" s="73" t="s">
        <v>130</v>
      </c>
      <c r="P157" s="100" t="s">
        <v>184</v>
      </c>
    </row>
    <row r="158" spans="1:17" ht="164.25" customHeight="1">
      <c r="A158" s="75">
        <v>149</v>
      </c>
      <c r="B158" s="76" t="s">
        <v>117</v>
      </c>
      <c r="C158" s="53" t="s">
        <v>202</v>
      </c>
      <c r="D158" s="8" t="s">
        <v>120</v>
      </c>
      <c r="E158" s="8" t="s">
        <v>8</v>
      </c>
      <c r="F158" s="77">
        <v>413</v>
      </c>
      <c r="G158" s="78">
        <v>61</v>
      </c>
      <c r="H158" s="22">
        <v>1</v>
      </c>
      <c r="I158" s="22">
        <v>0.28160000000000002</v>
      </c>
      <c r="J158" s="35">
        <v>4012</v>
      </c>
      <c r="K158" s="46" t="s">
        <v>198</v>
      </c>
      <c r="L158" s="21">
        <v>730162</v>
      </c>
      <c r="M158" s="21">
        <v>524581</v>
      </c>
      <c r="N158" s="80" t="s">
        <v>176</v>
      </c>
      <c r="O158" s="73">
        <v>75855760</v>
      </c>
      <c r="P158" s="162" t="s">
        <v>270</v>
      </c>
    </row>
    <row r="159" spans="1:17" ht="96" customHeight="1">
      <c r="A159" s="75">
        <v>150</v>
      </c>
      <c r="B159" s="76" t="s">
        <v>60</v>
      </c>
      <c r="C159" s="53" t="s">
        <v>202</v>
      </c>
      <c r="D159" s="8" t="s">
        <v>120</v>
      </c>
      <c r="E159" s="8" t="s">
        <v>8</v>
      </c>
      <c r="F159" s="77">
        <v>416</v>
      </c>
      <c r="G159" s="78">
        <v>59.5</v>
      </c>
      <c r="H159" s="20">
        <v>1</v>
      </c>
      <c r="I159" s="22">
        <v>0.69589999999999996</v>
      </c>
      <c r="J159" s="35">
        <v>0</v>
      </c>
      <c r="K159" s="46" t="s">
        <v>198</v>
      </c>
      <c r="L159" s="21">
        <v>424873</v>
      </c>
      <c r="M159" s="21">
        <v>129209</v>
      </c>
      <c r="N159" s="80" t="s">
        <v>135</v>
      </c>
      <c r="O159" s="92" t="s">
        <v>130</v>
      </c>
      <c r="P159" s="100" t="s">
        <v>264</v>
      </c>
    </row>
    <row r="160" spans="1:17" ht="96" customHeight="1">
      <c r="A160" s="68">
        <v>151</v>
      </c>
      <c r="B160" s="76" t="s">
        <v>193</v>
      </c>
      <c r="C160" s="53" t="s">
        <v>202</v>
      </c>
      <c r="D160" s="8" t="s">
        <v>120</v>
      </c>
      <c r="E160" s="8" t="s">
        <v>8</v>
      </c>
      <c r="F160" s="77">
        <v>356</v>
      </c>
      <c r="G160" s="78">
        <v>59</v>
      </c>
      <c r="H160" s="79">
        <v>0.7</v>
      </c>
      <c r="I160" s="20">
        <v>0.68400000000000005</v>
      </c>
      <c r="J160" s="21"/>
      <c r="K160" s="45"/>
      <c r="L160" s="21">
        <v>763327</v>
      </c>
      <c r="M160" s="21">
        <v>241185</v>
      </c>
      <c r="N160" s="80" t="s">
        <v>152</v>
      </c>
      <c r="O160" s="35" t="s">
        <v>130</v>
      </c>
      <c r="P160" s="81"/>
    </row>
    <row r="161" spans="1:16" ht="96" customHeight="1">
      <c r="A161" s="75">
        <v>152</v>
      </c>
      <c r="B161" s="171" t="s">
        <v>272</v>
      </c>
      <c r="C161" s="53" t="s">
        <v>202</v>
      </c>
      <c r="D161" s="8" t="s">
        <v>120</v>
      </c>
      <c r="E161" s="8" t="s">
        <v>8</v>
      </c>
      <c r="F161" s="172">
        <v>1254</v>
      </c>
      <c r="G161" s="173">
        <v>59</v>
      </c>
      <c r="H161" s="174">
        <v>0</v>
      </c>
      <c r="I161" s="175">
        <v>0</v>
      </c>
      <c r="J161" s="145"/>
      <c r="K161" s="146"/>
      <c r="L161" s="145">
        <v>307454</v>
      </c>
      <c r="M161" s="145">
        <v>307454</v>
      </c>
      <c r="N161" s="176" t="s">
        <v>125</v>
      </c>
      <c r="O161" s="35" t="s">
        <v>130</v>
      </c>
      <c r="P161" s="81"/>
    </row>
    <row r="162" spans="1:16" ht="80.099999999999994" customHeight="1">
      <c r="A162" s="75">
        <v>153</v>
      </c>
      <c r="B162" s="171" t="s">
        <v>63</v>
      </c>
      <c r="C162" s="53" t="s">
        <v>202</v>
      </c>
      <c r="D162" s="177" t="s">
        <v>120</v>
      </c>
      <c r="E162" s="177" t="s">
        <v>8</v>
      </c>
      <c r="F162" s="172">
        <v>385</v>
      </c>
      <c r="G162" s="173">
        <v>58</v>
      </c>
      <c r="H162" s="178">
        <v>0.84</v>
      </c>
      <c r="I162" s="179">
        <v>0.67030000000000001</v>
      </c>
      <c r="J162" s="180"/>
      <c r="K162" s="181"/>
      <c r="L162" s="145">
        <v>303482</v>
      </c>
      <c r="M162" s="145">
        <v>100045</v>
      </c>
      <c r="N162" s="176" t="s">
        <v>152</v>
      </c>
      <c r="O162" s="182" t="s">
        <v>130</v>
      </c>
      <c r="P162" s="81"/>
    </row>
    <row r="163" spans="1:16" ht="80.099999999999994" customHeight="1">
      <c r="A163" s="68">
        <v>154</v>
      </c>
      <c r="B163" s="76" t="s">
        <v>61</v>
      </c>
      <c r="C163" s="53" t="s">
        <v>202</v>
      </c>
      <c r="D163" s="8" t="s">
        <v>120</v>
      </c>
      <c r="E163" s="8" t="s">
        <v>8</v>
      </c>
      <c r="F163" s="77">
        <v>352</v>
      </c>
      <c r="G163" s="78">
        <v>58</v>
      </c>
      <c r="H163" s="79">
        <v>1</v>
      </c>
      <c r="I163" s="20">
        <v>0.93630000000000002</v>
      </c>
      <c r="J163" s="21">
        <v>0</v>
      </c>
      <c r="K163" s="45">
        <v>161835</v>
      </c>
      <c r="L163" s="21">
        <v>161835</v>
      </c>
      <c r="M163" s="21">
        <v>10302</v>
      </c>
      <c r="N163" s="80" t="s">
        <v>175</v>
      </c>
      <c r="O163" s="92" t="s">
        <v>130</v>
      </c>
      <c r="P163" s="100" t="s">
        <v>184</v>
      </c>
    </row>
    <row r="164" spans="1:16" ht="80.099999999999994" customHeight="1">
      <c r="A164" s="75">
        <v>155</v>
      </c>
      <c r="B164" s="183" t="s">
        <v>178</v>
      </c>
      <c r="C164" s="8" t="s">
        <v>28</v>
      </c>
      <c r="D164" s="8" t="s">
        <v>28</v>
      </c>
      <c r="E164" s="8" t="s">
        <v>8</v>
      </c>
      <c r="F164" s="77">
        <v>859</v>
      </c>
      <c r="G164" s="78">
        <v>54.5</v>
      </c>
      <c r="H164" s="22">
        <v>0.12</v>
      </c>
      <c r="I164" s="22">
        <v>0.123</v>
      </c>
      <c r="J164" s="22"/>
      <c r="K164" s="22"/>
      <c r="L164" s="21">
        <v>102062</v>
      </c>
      <c r="M164" s="21">
        <v>90378</v>
      </c>
      <c r="N164" s="80" t="s">
        <v>244</v>
      </c>
      <c r="O164" s="170" t="s">
        <v>130</v>
      </c>
      <c r="P164" s="184" t="s">
        <v>245</v>
      </c>
    </row>
    <row r="165" spans="1:16" ht="89.25" customHeight="1">
      <c r="A165" s="75">
        <v>156</v>
      </c>
      <c r="B165" s="165" t="s">
        <v>161</v>
      </c>
      <c r="C165" s="53" t="s">
        <v>202</v>
      </c>
      <c r="D165" s="8" t="s">
        <v>120</v>
      </c>
      <c r="E165" s="80" t="s">
        <v>8</v>
      </c>
      <c r="F165" s="69">
        <v>1253</v>
      </c>
      <c r="G165" s="78">
        <v>51.5</v>
      </c>
      <c r="H165" s="22">
        <v>0.1832</v>
      </c>
      <c r="I165" s="22">
        <v>0.46899999999999997</v>
      </c>
      <c r="J165" s="35"/>
      <c r="K165" s="46"/>
      <c r="L165" s="21">
        <v>124823</v>
      </c>
      <c r="M165" s="21">
        <v>66278</v>
      </c>
      <c r="N165" s="80" t="s">
        <v>125</v>
      </c>
      <c r="O165" s="154" t="s">
        <v>137</v>
      </c>
      <c r="P165" s="81"/>
    </row>
    <row r="166" spans="1:16" ht="89.25" customHeight="1">
      <c r="A166" s="68">
        <v>157</v>
      </c>
      <c r="B166" s="76" t="s">
        <v>118</v>
      </c>
      <c r="C166" s="53" t="s">
        <v>202</v>
      </c>
      <c r="D166" s="8" t="s">
        <v>120</v>
      </c>
      <c r="E166" s="8" t="s">
        <v>8</v>
      </c>
      <c r="F166" s="77">
        <v>1123</v>
      </c>
      <c r="G166" s="78">
        <v>47.5</v>
      </c>
      <c r="H166" s="79">
        <v>0</v>
      </c>
      <c r="I166" s="20">
        <v>0</v>
      </c>
      <c r="J166" s="21"/>
      <c r="K166" s="45"/>
      <c r="L166" s="21">
        <v>163036</v>
      </c>
      <c r="M166" s="21">
        <v>163036</v>
      </c>
      <c r="N166" s="80" t="s">
        <v>125</v>
      </c>
      <c r="O166" s="92" t="s">
        <v>130</v>
      </c>
      <c r="P166" s="81"/>
    </row>
    <row r="167" spans="1:16" ht="92.25" customHeight="1">
      <c r="A167" s="75">
        <v>158</v>
      </c>
      <c r="B167" s="23" t="s">
        <v>162</v>
      </c>
      <c r="C167" s="53" t="s">
        <v>202</v>
      </c>
      <c r="D167" s="8" t="s">
        <v>120</v>
      </c>
      <c r="E167" s="80" t="s">
        <v>8</v>
      </c>
      <c r="F167" s="69">
        <v>1237</v>
      </c>
      <c r="G167" s="78">
        <v>43.5</v>
      </c>
      <c r="H167" s="22">
        <v>0.73229999999999995</v>
      </c>
      <c r="I167" s="22">
        <v>0.4597</v>
      </c>
      <c r="J167" s="35"/>
      <c r="K167" s="46"/>
      <c r="L167" s="21">
        <v>116779</v>
      </c>
      <c r="M167" s="21">
        <v>63096</v>
      </c>
      <c r="N167" s="80" t="s">
        <v>132</v>
      </c>
      <c r="O167" s="154" t="s">
        <v>137</v>
      </c>
      <c r="P167" s="162"/>
    </row>
    <row r="168" spans="1:16" ht="107.25" customHeight="1">
      <c r="A168" s="75">
        <v>159</v>
      </c>
      <c r="B168" s="76" t="s">
        <v>119</v>
      </c>
      <c r="C168" s="53" t="s">
        <v>202</v>
      </c>
      <c r="D168" s="8" t="s">
        <v>122</v>
      </c>
      <c r="E168" s="8" t="s">
        <v>8</v>
      </c>
      <c r="F168" s="77">
        <v>826</v>
      </c>
      <c r="G168" s="71">
        <v>33</v>
      </c>
      <c r="H168" s="36">
        <v>0.40510000000000002</v>
      </c>
      <c r="I168" s="36">
        <v>0.40510000000000002</v>
      </c>
      <c r="J168" s="36"/>
      <c r="K168" s="36"/>
      <c r="L168" s="158">
        <v>281159</v>
      </c>
      <c r="M168" s="158">
        <v>170642</v>
      </c>
      <c r="N168" s="94">
        <v>2030</v>
      </c>
      <c r="O168" s="92" t="s">
        <v>130</v>
      </c>
      <c r="P168" s="81"/>
    </row>
    <row r="169" spans="1:16" ht="96" customHeight="1" thickBot="1">
      <c r="A169" s="185">
        <v>160</v>
      </c>
      <c r="B169" s="186" t="s">
        <v>65</v>
      </c>
      <c r="C169" s="187" t="s">
        <v>202</v>
      </c>
      <c r="D169" s="122" t="s">
        <v>120</v>
      </c>
      <c r="E169" s="122" t="s">
        <v>8</v>
      </c>
      <c r="F169" s="123">
        <v>409</v>
      </c>
      <c r="G169" s="188">
        <v>11</v>
      </c>
      <c r="H169" s="189">
        <v>1</v>
      </c>
      <c r="I169" s="125">
        <v>0.22040000000000001</v>
      </c>
      <c r="J169" s="126">
        <v>300</v>
      </c>
      <c r="K169" s="135">
        <v>601928</v>
      </c>
      <c r="L169" s="126">
        <v>2627503</v>
      </c>
      <c r="M169" s="126">
        <v>2048398</v>
      </c>
      <c r="N169" s="127" t="s">
        <v>169</v>
      </c>
      <c r="O169" s="128" t="s">
        <v>137</v>
      </c>
      <c r="P169" s="190" t="s">
        <v>184</v>
      </c>
    </row>
    <row r="170" spans="1:16" ht="16.5" thickBot="1">
      <c r="A170" s="200" t="s">
        <v>67</v>
      </c>
      <c r="B170" s="201"/>
      <c r="C170" s="60">
        <f>COUNT(A10:A169)</f>
        <v>160</v>
      </c>
      <c r="D170" s="60"/>
      <c r="E170" s="60"/>
      <c r="F170" s="60"/>
      <c r="G170" s="61"/>
      <c r="H170" s="61"/>
      <c r="I170" s="61"/>
      <c r="J170" s="61"/>
      <c r="K170" s="61"/>
      <c r="L170" s="62">
        <f>SUM(L10:L169)</f>
        <v>216267514.989905</v>
      </c>
      <c r="M170" s="62">
        <f>SUM(M10:M169)</f>
        <v>146850109</v>
      </c>
      <c r="N170" s="63"/>
      <c r="O170" s="64"/>
      <c r="P170" s="65"/>
    </row>
    <row r="171" spans="1:16">
      <c r="A171" s="51"/>
      <c r="B171" s="58"/>
      <c r="C171" s="24"/>
      <c r="D171" s="24"/>
      <c r="E171" s="7"/>
      <c r="F171" s="7"/>
      <c r="G171" s="25"/>
      <c r="H171" s="27"/>
      <c r="I171" s="28"/>
      <c r="J171" s="28"/>
      <c r="K171" s="28"/>
      <c r="L171" s="25"/>
      <c r="M171" s="25"/>
      <c r="N171" s="7"/>
      <c r="O171" s="26"/>
      <c r="P171" s="52"/>
    </row>
    <row r="172" spans="1:16" s="5" customFormat="1" ht="20.100000000000001" customHeight="1">
      <c r="A172" s="195" t="s">
        <v>290</v>
      </c>
      <c r="B172" s="195"/>
      <c r="C172" s="195"/>
      <c r="D172" s="195"/>
      <c r="E172" s="195"/>
      <c r="F172" s="195"/>
      <c r="G172" s="195"/>
      <c r="H172" s="195"/>
      <c r="I172" s="195"/>
      <c r="J172" s="196"/>
      <c r="K172" s="196"/>
      <c r="L172" s="195"/>
      <c r="M172" s="195"/>
      <c r="N172" s="195"/>
      <c r="O172" s="195"/>
      <c r="P172" s="195"/>
    </row>
    <row r="173" spans="1:16">
      <c r="A173" s="195"/>
      <c r="B173" s="195"/>
      <c r="C173" s="195"/>
      <c r="D173" s="195"/>
      <c r="E173" s="195"/>
      <c r="F173" s="195"/>
      <c r="G173" s="195"/>
      <c r="H173" s="195"/>
      <c r="I173" s="195"/>
      <c r="J173" s="196"/>
      <c r="K173" s="196"/>
      <c r="L173" s="195"/>
      <c r="M173" s="195"/>
      <c r="N173" s="195"/>
      <c r="O173" s="195"/>
      <c r="P173" s="195"/>
    </row>
    <row r="174" spans="1:16">
      <c r="A174" s="195"/>
      <c r="B174" s="195"/>
      <c r="C174" s="195"/>
      <c r="D174" s="195"/>
      <c r="E174" s="195"/>
      <c r="F174" s="195"/>
      <c r="G174" s="195"/>
      <c r="H174" s="195"/>
      <c r="I174" s="195"/>
      <c r="J174" s="196"/>
      <c r="K174" s="196"/>
      <c r="L174" s="195"/>
      <c r="M174" s="195"/>
      <c r="N174" s="195"/>
      <c r="O174" s="195"/>
      <c r="P174" s="195"/>
    </row>
    <row r="175" spans="1:16">
      <c r="A175" s="195"/>
      <c r="B175" s="195"/>
      <c r="C175" s="195"/>
      <c r="D175" s="195"/>
      <c r="E175" s="195"/>
      <c r="F175" s="195"/>
      <c r="G175" s="195"/>
      <c r="H175" s="195"/>
      <c r="I175" s="195"/>
      <c r="J175" s="196"/>
      <c r="K175" s="196"/>
      <c r="L175" s="195"/>
      <c r="M175" s="195"/>
      <c r="N175" s="195"/>
      <c r="O175" s="195"/>
      <c r="P175" s="195"/>
    </row>
    <row r="176" spans="1:16">
      <c r="A176" s="195"/>
      <c r="B176" s="195"/>
      <c r="C176" s="195"/>
      <c r="D176" s="195"/>
      <c r="E176" s="195"/>
      <c r="F176" s="195"/>
      <c r="G176" s="195"/>
      <c r="H176" s="195"/>
      <c r="I176" s="195"/>
      <c r="J176" s="196"/>
      <c r="K176" s="196"/>
      <c r="L176" s="195"/>
      <c r="M176" s="195"/>
      <c r="N176" s="195"/>
      <c r="O176" s="195"/>
      <c r="P176" s="195"/>
    </row>
    <row r="177" spans="1:16">
      <c r="A177" s="195"/>
      <c r="B177" s="195"/>
      <c r="C177" s="195"/>
      <c r="D177" s="195"/>
      <c r="E177" s="195"/>
      <c r="F177" s="195"/>
      <c r="G177" s="195"/>
      <c r="H177" s="195"/>
      <c r="I177" s="195"/>
      <c r="J177" s="196"/>
      <c r="K177" s="196"/>
      <c r="L177" s="195"/>
      <c r="M177" s="195"/>
      <c r="N177" s="195"/>
      <c r="O177" s="195"/>
      <c r="P177" s="195"/>
    </row>
    <row r="178" spans="1:16">
      <c r="A178" s="195"/>
      <c r="B178" s="195"/>
      <c r="C178" s="195"/>
      <c r="D178" s="195"/>
      <c r="E178" s="195"/>
      <c r="F178" s="195"/>
      <c r="G178" s="195"/>
      <c r="H178" s="195"/>
      <c r="I178" s="195"/>
      <c r="J178" s="196"/>
      <c r="K178" s="196"/>
      <c r="L178" s="195"/>
      <c r="M178" s="195"/>
      <c r="N178" s="195"/>
      <c r="O178" s="195"/>
      <c r="P178" s="195"/>
    </row>
    <row r="179" spans="1:16">
      <c r="A179" s="195"/>
      <c r="B179" s="195"/>
      <c r="C179" s="195"/>
      <c r="D179" s="195"/>
      <c r="E179" s="195"/>
      <c r="F179" s="195"/>
      <c r="G179" s="195"/>
      <c r="H179" s="195"/>
      <c r="I179" s="195"/>
      <c r="J179" s="196"/>
      <c r="K179" s="196"/>
      <c r="L179" s="195"/>
      <c r="M179" s="195"/>
      <c r="N179" s="195"/>
      <c r="O179" s="195"/>
      <c r="P179" s="195"/>
    </row>
    <row r="239" spans="12:13">
      <c r="M239" s="33">
        <f>SUM(M10:M169)</f>
        <v>146850109</v>
      </c>
    </row>
    <row r="240" spans="12:13">
      <c r="L240" s="49">
        <f>SUM(L10:L169)</f>
        <v>216267514.989905</v>
      </c>
      <c r="M240" s="33">
        <f>M170-M239</f>
        <v>0</v>
      </c>
    </row>
    <row r="241" spans="12:12">
      <c r="L241" s="49">
        <f>L170-L240</f>
        <v>0</v>
      </c>
    </row>
    <row r="246" spans="12:12" ht="12.75" customHeight="1"/>
  </sheetData>
  <sheetProtection selectLockedCells="1" selectUnlockedCells="1"/>
  <autoFilter ref="A9:X170"/>
  <sortState ref="A139:P140">
    <sortCondition descending="1" ref="L139"/>
  </sortState>
  <mergeCells count="17">
    <mergeCell ref="L7:L8"/>
    <mergeCell ref="M7:M8"/>
    <mergeCell ref="E7:E8"/>
    <mergeCell ref="A172:P179"/>
    <mergeCell ref="A3:P3"/>
    <mergeCell ref="A4:P4"/>
    <mergeCell ref="O7:P7"/>
    <mergeCell ref="A170:B170"/>
    <mergeCell ref="F7:F8"/>
    <mergeCell ref="A7:A8"/>
    <mergeCell ref="B7:B8"/>
    <mergeCell ref="C7:C8"/>
    <mergeCell ref="D7:D8"/>
    <mergeCell ref="N7:N8"/>
    <mergeCell ref="G7:G8"/>
    <mergeCell ref="H7:H8"/>
    <mergeCell ref="I7:I8"/>
  </mergeCells>
  <printOptions horizontalCentered="1"/>
  <pageMargins left="0.23622047244094491" right="0.23622047244094491" top="0.74803149606299213" bottom="0.74803149606299213" header="0.31496062992125984" footer="0.31496062992125984"/>
  <pageSetup paperSize="8" scale="56" fitToHeight="0" orientation="landscape" useFirstPageNumber="1"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1454</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centralizare</vt:lpstr>
      <vt:lpstr>centralizare!Print_Area</vt:lpstr>
      <vt:lpstr>centralizare!Print_Titles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dc:creator>
  <cp:keywords/>
  <dc:description/>
  <cp:lastModifiedBy>FLORIN ZAMFIROIU</cp:lastModifiedBy>
  <cp:revision>412</cp:revision>
  <cp:lastPrinted>2020-08-26T13:43:19Z</cp:lastPrinted>
  <dcterms:created xsi:type="dcterms:W3CDTF">2009-04-16T08:32:48Z</dcterms:created>
  <dcterms:modified xsi:type="dcterms:W3CDTF">2020-08-26T13:43:42Z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