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53" activeTab="0"/>
  </bookViews>
  <sheets>
    <sheet name="anexa 1" sheetId="1" r:id="rId1"/>
    <sheet name="anexa 2" sheetId="2" r:id="rId2"/>
    <sheet name="anexa 3" sheetId="3" r:id="rId3"/>
  </sheets>
  <definedNames>
    <definedName name="_xlnm._FilterDatabase" localSheetId="0" hidden="1">'anexa 1'!$A$7:$X$75</definedName>
    <definedName name="_xlnm._FilterDatabase" localSheetId="1" hidden="1">'anexa 2'!$A$7:$X$40</definedName>
    <definedName name="_xlnm._FilterDatabase" localSheetId="2" hidden="1">'anexa 3'!$A$7:$X$31</definedName>
    <definedName name="_xlfn.COUNTIFS" hidden="1">#NAME?</definedName>
    <definedName name="_xlfn_COUNTIFS">#N/A</definedName>
    <definedName name="_xlnm.Print_Titles" localSheetId="0">'anexa 1'!$5:$7</definedName>
    <definedName name="_xlnm.Print_Titles" localSheetId="1">'anexa 2'!$5:$7</definedName>
    <definedName name="_xlnm.Print_Titles" localSheetId="2">'anexa 3'!$5:$7</definedName>
  </definedNames>
  <calcPr fullCalcOnLoad="1"/>
</workbook>
</file>

<file path=xl/comments1.xml><?xml version="1.0" encoding="utf-8"?>
<comments xmlns="http://schemas.openxmlformats.org/spreadsheetml/2006/main">
  <authors>
    <author>ALINA POP</author>
  </authors>
  <commentList>
    <comment ref="J66" authorId="0">
      <text>
        <r>
          <rPr>
            <b/>
            <sz val="9"/>
            <rFont val="Tahoma"/>
            <family val="2"/>
          </rPr>
          <t>ALINA POP:</t>
        </r>
        <r>
          <rPr>
            <sz val="9"/>
            <rFont val="Tahoma"/>
            <family val="2"/>
          </rPr>
          <t xml:space="preserve">
noul statiu fizic este 100
</t>
        </r>
      </text>
    </comment>
    <comment ref="J49" authorId="0">
      <text>
        <r>
          <rPr>
            <b/>
            <sz val="9"/>
            <rFont val="Tahoma"/>
            <family val="2"/>
          </rPr>
          <t>ALINA POP:</t>
        </r>
        <r>
          <rPr>
            <sz val="9"/>
            <rFont val="Tahoma"/>
            <family val="2"/>
          </rPr>
          <t xml:space="preserve">
stadiul fizic transmis este de 100
</t>
        </r>
      </text>
    </comment>
    <comment ref="J52" authorId="0">
      <text>
        <r>
          <rPr>
            <b/>
            <sz val="9"/>
            <rFont val="Tahoma"/>
            <family val="2"/>
          </rPr>
          <t>ALINA POP:</t>
        </r>
        <r>
          <rPr>
            <sz val="9"/>
            <rFont val="Tahoma"/>
            <family val="2"/>
          </rPr>
          <t xml:space="preserve">
transmis SF 75</t>
        </r>
      </text>
    </comment>
    <comment ref="K52" authorId="0">
      <text>
        <r>
          <rPr>
            <b/>
            <sz val="9"/>
            <rFont val="Tahoma"/>
            <family val="2"/>
          </rPr>
          <t>ALINA POP:</t>
        </r>
        <r>
          <rPr>
            <sz val="9"/>
            <rFont val="Tahoma"/>
            <family val="2"/>
          </rPr>
          <t xml:space="preserve">
transmis 56
</t>
        </r>
      </text>
    </comment>
    <comment ref="J68" authorId="0">
      <text>
        <r>
          <rPr>
            <b/>
            <sz val="9"/>
            <rFont val="Tahoma"/>
            <family val="2"/>
          </rPr>
          <t>ALINA POP:</t>
        </r>
        <r>
          <rPr>
            <sz val="9"/>
            <rFont val="Tahoma"/>
            <family val="2"/>
          </rPr>
          <t xml:space="preserve">
transmis 100</t>
        </r>
      </text>
    </comment>
    <comment ref="K68" authorId="0">
      <text>
        <r>
          <rPr>
            <b/>
            <sz val="9"/>
            <rFont val="Tahoma"/>
            <family val="2"/>
          </rPr>
          <t>ALINA POP:</t>
        </r>
        <r>
          <rPr>
            <sz val="9"/>
            <rFont val="Tahoma"/>
            <family val="2"/>
          </rPr>
          <t xml:space="preserve">
transmis 100
</t>
        </r>
      </text>
    </comment>
    <comment ref="K49" authorId="0">
      <text>
        <r>
          <rPr>
            <b/>
            <sz val="9"/>
            <rFont val="Tahoma"/>
            <family val="2"/>
          </rPr>
          <t>ALINA POP:</t>
        </r>
        <r>
          <rPr>
            <sz val="9"/>
            <rFont val="Tahoma"/>
            <family val="2"/>
          </rPr>
          <t xml:space="preserve">
sv 90</t>
        </r>
      </text>
    </comment>
  </commentList>
</comments>
</file>

<file path=xl/comments2.xml><?xml version="1.0" encoding="utf-8"?>
<comments xmlns="http://schemas.openxmlformats.org/spreadsheetml/2006/main">
  <authors>
    <author>ALINA POP</author>
  </authors>
  <commentList>
    <comment ref="K12" authorId="0">
      <text>
        <r>
          <rPr>
            <b/>
            <sz val="9"/>
            <rFont val="Tahoma"/>
            <family val="2"/>
          </rPr>
          <t>ALINA POP:</t>
        </r>
        <r>
          <rPr>
            <sz val="9"/>
            <rFont val="Tahoma"/>
            <family val="2"/>
          </rPr>
          <t xml:space="preserve">
95,03</t>
        </r>
      </text>
    </comment>
    <comment ref="K13" authorId="0">
      <text>
        <r>
          <rPr>
            <b/>
            <sz val="9"/>
            <rFont val="Tahoma"/>
            <family val="2"/>
          </rPr>
          <t>ALINA POP:</t>
        </r>
        <r>
          <rPr>
            <sz val="9"/>
            <rFont val="Tahoma"/>
            <family val="2"/>
          </rPr>
          <t xml:space="preserve">
98,11</t>
        </r>
      </text>
    </comment>
    <comment ref="K30" authorId="0">
      <text>
        <r>
          <rPr>
            <b/>
            <sz val="9"/>
            <rFont val="Tahoma"/>
            <family val="2"/>
          </rPr>
          <t>ALINA POP:</t>
        </r>
        <r>
          <rPr>
            <sz val="9"/>
            <rFont val="Tahoma"/>
            <family val="2"/>
          </rPr>
          <t xml:space="preserve">
96</t>
        </r>
      </text>
    </comment>
    <comment ref="K14" authorId="0">
      <text>
        <r>
          <rPr>
            <b/>
            <sz val="9"/>
            <rFont val="Tahoma"/>
            <family val="2"/>
          </rPr>
          <t>ALINA POP:</t>
        </r>
        <r>
          <rPr>
            <sz val="9"/>
            <rFont val="Tahoma"/>
            <family val="2"/>
          </rPr>
          <t xml:space="preserve">
100%</t>
        </r>
      </text>
    </comment>
  </commentList>
</comments>
</file>

<file path=xl/sharedStrings.xml><?xml version="1.0" encoding="utf-8"?>
<sst xmlns="http://schemas.openxmlformats.org/spreadsheetml/2006/main" count="1122" uniqueCount="346">
  <si>
    <t>Ministerul Finanţelor Publice</t>
  </si>
  <si>
    <t>Nr. crt.</t>
  </si>
  <si>
    <t>Denumirea proiectului de investiţii semnificativ</t>
  </si>
  <si>
    <t>OPC</t>
  </si>
  <si>
    <t>Beneficiar</t>
  </si>
  <si>
    <t>PC / PN</t>
  </si>
  <si>
    <t>Cod fişă</t>
  </si>
  <si>
    <t>Punctaj ordonator principal de credite</t>
  </si>
  <si>
    <t>Observaţii privind punctajul ordonatorului principal de credite</t>
  </si>
  <si>
    <t>Pozitia în lista ordonatorului principal de credite</t>
  </si>
  <si>
    <t>Stadiu fizic
 (%)</t>
  </si>
  <si>
    <t>Stadiu valoric (%)</t>
  </si>
  <si>
    <t>Cheltuieli totale 
(valoarea actualizată a proiectului)
-mii lei-</t>
  </si>
  <si>
    <t>Data începerii investiţiei</t>
  </si>
  <si>
    <t>Data programată a terminării</t>
  </si>
  <si>
    <t>Sursa de finanțare</t>
  </si>
  <si>
    <t>Anexa la memo</t>
  </si>
  <si>
    <t>verificare split pe ch totale</t>
  </si>
  <si>
    <t>verificare split pe necesar</t>
  </si>
  <si>
    <t>Indicatori eficienţă economică (euro / %)</t>
  </si>
  <si>
    <t>Total, din care:</t>
  </si>
  <si>
    <t>Buget de Stat</t>
  </si>
  <si>
    <t>Alte surse</t>
  </si>
  <si>
    <t>Constructia Autostrazii Orastie - Sibiu, km 0+000 - km 82+070</t>
  </si>
  <si>
    <t>MT</t>
  </si>
  <si>
    <t>CNADNR S.A.</t>
  </si>
  <si>
    <t>PC</t>
  </si>
  <si>
    <t>FEN+BS</t>
  </si>
  <si>
    <t>Anexa 1</t>
  </si>
  <si>
    <t>Canal navigabil Dunăre-Marea Neagră; DCS 300/1978; TITLUL 55</t>
  </si>
  <si>
    <t>CN Administraţia Canalelor Navigabile SA Constanta</t>
  </si>
  <si>
    <t>N/A</t>
  </si>
  <si>
    <t>BS</t>
  </si>
  <si>
    <t>Canal navigabil Poarta Alba-Midia, Navodari; DCS 409/1983; TITULUL 55</t>
  </si>
  <si>
    <t>MS</t>
  </si>
  <si>
    <t>BS + VP</t>
  </si>
  <si>
    <t>Anexa 2</t>
  </si>
  <si>
    <t>Reabilitarea liniei de de c.f. ferata Braşov – Simeria, componentă a Coridorului IV Pan-European, pentru circulaţia trenurilor cu viteză maximă de 160 km/h, sectiunea Sighișoara - Coşlariu (Finanțat din titlul 56.03 - Programe din Fond de Coeziune)</t>
  </si>
  <si>
    <t>CNCF CFR-SA</t>
  </si>
  <si>
    <t>2013</t>
  </si>
  <si>
    <t>2017</t>
  </si>
  <si>
    <t>Constructia autostrazii Timisoara – Lugoj si variantei de ocolire a orasului Timisoara la standard de autostrada, km 44+500 - km 79+625</t>
  </si>
  <si>
    <t>Finalizare digului de larg în Portul Constanţa  (Finanțat din titlul 56.01 - Programe din Fond de Dezv. Regionala)</t>
  </si>
  <si>
    <t>CN Administraţia Porturilor Maritime SA Constanţa</t>
  </si>
  <si>
    <t>Extreme Light Infrastructure - Nuclear Physics (ELI-NP)</t>
  </si>
  <si>
    <t>MECS</t>
  </si>
  <si>
    <t>IFIN-HH</t>
  </si>
  <si>
    <t>Constructia Variantei de Ocolire Targu Mures</t>
  </si>
  <si>
    <t>Masura ISPA 2000/RO/16/P/PT/001 - Reabilitarea sectiunii Baneasa-Fetesti de pe linia de cale ferata Bucuresti - Constanta</t>
  </si>
  <si>
    <t>BS EX ISPA</t>
  </si>
  <si>
    <t>Extindere secţie de oncologie cu compartiment de radioterapie oncologică la Spitalul de Urgenţă Bucureşti</t>
  </si>
  <si>
    <t>Spitalul Universitar de Urgență București</t>
  </si>
  <si>
    <t>PN</t>
  </si>
  <si>
    <t>VP</t>
  </si>
  <si>
    <t>Anexa 3</t>
  </si>
  <si>
    <t>Protecția și reabilitarea părții sudice a litoralului românesc al Mării Negre în zona Municipiului Constanța (Mamaia Sud, Tomis Nord, Tomis Centru și Tomis Sud) și Eforie Nord, județul Constanța</t>
  </si>
  <si>
    <t>MMAP</t>
  </si>
  <si>
    <t>ANAR  ABA Dobrogea-Litoral</t>
  </si>
  <si>
    <t>Reabilitarea liniei de cale ferata Frontiera-Curtici-Simeria parte componenta a Coridorului IV Paneuropean pentru circulatia trenurilor cu viteza maxima de 160 km/h, Sectiunea Frontiera-Curtici-Arad-km 614 (tronsonul 1) (Finanțat din titlul 56.03 - Programe din Fond de Coeziune)</t>
  </si>
  <si>
    <t>Constructia Autostrazii Lugoj - Deva</t>
  </si>
  <si>
    <t>Reabilitare DN56, Craiova - Calafat, km 0+000 – km 84+020</t>
  </si>
  <si>
    <t>FEN+FR+BS</t>
  </si>
  <si>
    <t>Modernizarea  infrastructurii portuare prin asigurarea cresterii adancimilor senalelor si a bazinelor si a sigurantei navigatiei in portul Constanta (finantat din titlul 56.01. - programe din fond dezvoltare regionala)</t>
  </si>
  <si>
    <t>Îmbunătăţirea condiţiilor de navigaţie pe Dunăre între Călăraşi şi Brăila, km  375 – km 175  (Finanțat din titlul 56.03 - Programe din Fond de Coeziune, dini 84.01.55.01 -Transferuri interne, respectiv din 84.01.55.01.28 - Chelt. neeligibile ISPA - Fonduri nerambursabile si din 84.08.55.01.09 - Programe ISPA)</t>
  </si>
  <si>
    <t>AFDJ RA Galati</t>
  </si>
  <si>
    <t>”Ro-NET – Construirea unei infrastructuri naționale de broadband în zonele defavorizate, prin utilizarea fondurilor structurale”</t>
  </si>
  <si>
    <t>Apărări de maluri pe canalul Sulina şi sistem de măsurători topohidrografice şi de semnalizare pe Dunăre (Finantare din titlul 65)</t>
  </si>
  <si>
    <t>FR+BS</t>
  </si>
  <si>
    <t>Constructia Autostrazii Sebes - Turda, km 0+000 - km 70+000</t>
  </si>
  <si>
    <t>Reabilitare DN 76, Deva - Oradea, km 0+000 – km 184+390</t>
  </si>
  <si>
    <t>2016</t>
  </si>
  <si>
    <t>Constructia Autostrazii Nadlac – Arad, km 0+000 - km 38+882</t>
  </si>
  <si>
    <t>Lot 1: 2015
Lot 2: 2015</t>
  </si>
  <si>
    <t>Modernizare DN 5 sectorul Bucuresti - Adunatii Copaceni</t>
  </si>
  <si>
    <t>2015</t>
  </si>
  <si>
    <t>Largire la 4 benzi centura Bucuresti Sud intre A2 km 23+600 si A1 km 55+520</t>
  </si>
  <si>
    <t>Magistrala 5. Drumul Taberei - Pantelimon. Tronson Drumul Taberei - Universitate (Finantat prin: Imprumut BEI, programul sectorial Transporturi 2007-2013, propus la finantare prin programul de finantare nerambursabila al uniunii europene 2014-2020)</t>
  </si>
  <si>
    <t>S.C. Metrorex S.A.</t>
  </si>
  <si>
    <t>FEN+BS+FR+VP</t>
  </si>
  <si>
    <t>Constructia Variantei de Ocolire a Municipiului Brasov</t>
  </si>
  <si>
    <t>Constructia Variantei de ocolire Stei</t>
  </si>
  <si>
    <t>Constructia Variantei de ocolire Targu Jiu</t>
  </si>
  <si>
    <t>Constructia Variantei de Ocolire Bacau</t>
  </si>
  <si>
    <t>ISPA 2000/RO/16/P/PT/002 - Largire la 4 benzi a DN 5, Adunatii Copaceni - Giurgiu</t>
  </si>
  <si>
    <t>2012</t>
  </si>
  <si>
    <t>Complex Sportiv Craiova- Stadion de fotbal Craiova Județul Dolj</t>
  </si>
  <si>
    <t>MDRAP</t>
  </si>
  <si>
    <t>C.N.I. S.A.    pe perioada realizării investiței U.A.T. CRAIOVA dupa finalizarea investiției</t>
  </si>
  <si>
    <t>BS+BL</t>
  </si>
  <si>
    <t>Autostrada de Centura a Municipiului Bucuresti - Sector Centura Sud km 52+770 - 100+900</t>
  </si>
  <si>
    <t>Magistrala 5. Drumul Taberei - Pantelimon. Tronson Universitate - Pantelimon (Finantat prin: Imprumut BEI, programul sectorial Transporturi 2007-2013, propus la finantare prin programul de finantare nerambursabila al uniunii europene 2014-2020)</t>
  </si>
  <si>
    <t>Reabilitare DN6 Alexandria – Craiova</t>
  </si>
  <si>
    <t>Reabilitarea liniei de c.f. Brasov- Simeria, componentă a Coridorului IV Pan – European pentru circulaţia trenurilor cu viteza maximă de 160 km/h, sectiunea Coslariu - Simeria (Finanțat din titlul 56.03 - Programe din Fond de Coeziune)</t>
  </si>
  <si>
    <t>Amenajări hidrotehnice în b.h. Niraj, jud. Mureș</t>
  </si>
  <si>
    <t>ANAR</t>
  </si>
  <si>
    <t>BS+FEN</t>
  </si>
  <si>
    <t>Masura ISPA 2000/RO/16/P/PT/007 - Reabilitarea sectiunii de cale ferata Campina - Predeal  de pe linia de cale ferata Bucuresti - Brasov</t>
  </si>
  <si>
    <t>Constructia Autostrazii Arad-Timisoara (inclusiv varianta de ocolire Arad), km 0+000 - km 44+500</t>
  </si>
  <si>
    <t>Constructia Variantei de Ocolire a Municipiului Constanta la standard de autostrada, km 0+000 - km 21+775</t>
  </si>
  <si>
    <t>Reabilitare DN 66, Filiași – Petroșani, km 48+900 – km 126+000</t>
  </si>
  <si>
    <t>1083 + 1085</t>
  </si>
  <si>
    <t>Pasaj suprateran pe DJ 602 Centura Bucuresti - Domnesti</t>
  </si>
  <si>
    <t>WATMAN-Sistem informațional pentru managementul integrat al apelor</t>
  </si>
  <si>
    <t>Administrația Națională APELE Române-ANAR</t>
  </si>
  <si>
    <t>Palatul de Justiție Prahova (sediu pentru Curtea de Apel Ploiești și Tribunalul Prahova)</t>
  </si>
  <si>
    <t>MJ</t>
  </si>
  <si>
    <t>Curtea de Apel Ploiești și Tribunalul Prahova</t>
  </si>
  <si>
    <t>nu au fost calculati</t>
  </si>
  <si>
    <t>Constructia variantei de ocolire Alesd</t>
  </si>
  <si>
    <t>Pod rutier la km 0+540 al Canalului Dunare - Marea Neagra şi lucrări aferente infrastructurii rutiere şi de acces în Portul Constanţa  (Finanțat din titlul 56.01 - Programe din Fond de Dezv. Regionala)</t>
  </si>
  <si>
    <t>Modernizare centura rutiera a municipiului Bucuresti intre A1-DN7 si DN2-A2</t>
  </si>
  <si>
    <t>Modernizare DN 73 Pitesti-Campulung-Brasov km 13+800 - 42+850; km 54+050 - 128+250</t>
  </si>
  <si>
    <t>Modernizare DN 52 Alexandria - Turnu Magurele km 1+350-44+600; 49+194-52+649</t>
  </si>
  <si>
    <t>22.990.000</t>
  </si>
  <si>
    <t>Complex Sportiv de Nataţie-Otopeni,Jud Ilfov</t>
  </si>
  <si>
    <t>C.N.I. S.A.    pe perioada realizării investiței U.A.T. Otopeni dupa finalizarea investiției</t>
  </si>
  <si>
    <t>Reabilitare DN24 limita de judet Galati-Vaslui pana la Crasna si DN 24 B Crasna-Albita</t>
  </si>
  <si>
    <t>Reabilitare DN1H Zalau Alesd</t>
  </si>
  <si>
    <t>Magistrala 4. „Racorduri la reţeaua de metrou din Bucureşti, tronsonul I Nicolae Grigorescu 2 - Anghel Saligny şi tronsonul II Gara de Nord 2 – Basarab - Laminorului-Lac Străuleşti” seciunea Parc Bazilescu - Lac Straulesti (propus a fi finanţat prin programul sectorial Transporturi 2007-2013, inclusiv la JASPER)</t>
  </si>
  <si>
    <t>Magistrala 6. 1 Mai - Otopeni. Legatura retelei de metrou cu Aeroportul International Henri Coanda - Otopeni (Finantat prin Acordul de imprumut semnat cu JICA - Propus la finantare prin programul de finantare nerambursabila al uniunii europene 2014-2020)</t>
  </si>
  <si>
    <t>FR+BS+VP</t>
  </si>
  <si>
    <t>Autostrada Brasov- Cluj -  Bors</t>
  </si>
  <si>
    <t>FEN+FR+VP+BS</t>
  </si>
  <si>
    <t>DN 18  Moisei – Iacobeni, km 131+627- km 220+088</t>
  </si>
  <si>
    <t>Modernizarea infrastructurii privind siguranta circulatiei pe DN1, in sate lineare si puncte negre</t>
  </si>
  <si>
    <t>Constructia Variantei de Ocolire Sibiu la standard de autostrada</t>
  </si>
  <si>
    <t>Lot 1: 2010
Lot 2: 2010</t>
  </si>
  <si>
    <t>Reabilitare DN 15 Tg. Mures– Reghin, km 69+500- km 109+940 si DN15A Reghin – Saratel km 0+000 - km 46+597</t>
  </si>
  <si>
    <t>Reabilitare DN 14 Sibiu - Medias - Sighisoara, km 0+000 - km 51+100 si km 57+500 - km 89+400</t>
  </si>
  <si>
    <t>Varianta de ocolire Suceava 0+000 - 13+172</t>
  </si>
  <si>
    <t>Reabilitare DN 19 Lim. Jud. Bihor – Satu Mare, km 75+896 - 128+057</t>
  </si>
  <si>
    <t>ISPA 2005/RO/16/P/PT/001- Construcția variantei de ocolire Lugoj</t>
  </si>
  <si>
    <t>„ Menținerea siguranței în exploatare și alinierea la exigențele actuale aferente funcționării instituțiilor publice centrale, a imobilului din București, Calea Victoriei, nr. 152 – sediul Ministerului Economiei și Comerțului”</t>
  </si>
  <si>
    <t>Largire la 4 benzi DN 7, Baldana - Titu km 30+950 - 52+350, Jud. Dambovita</t>
  </si>
  <si>
    <t>Modernizarea instalatiilor pe Magistralele 1, 2, 3 şi Tronsonul de Legatură (Propus la finanţare prin programul de finanţare nerambursabilă al uniunii europene 2014-2020)</t>
  </si>
  <si>
    <t>Acumulare Runcu-jud. Maramureș</t>
  </si>
  <si>
    <t>ABA SOMEȘ TISA</t>
  </si>
  <si>
    <t>Amenajarea complexa Vf. Câmpului, jud. Suceava și Botoșani</t>
  </si>
  <si>
    <t>ABA SIRET</t>
  </si>
  <si>
    <t>BS+FR</t>
  </si>
  <si>
    <t>Reabilitarea liniei CF Bucuresti - Constanta (JBIC ROM-P3/2001)</t>
  </si>
  <si>
    <t>Modernizare DN 29, Suceava - Botosani km 0+000 - 39+071, Jud. Suceava si Jud. Botosani</t>
  </si>
  <si>
    <t>Autostrada Bucuresti - Brasov</t>
  </si>
  <si>
    <t>Bucuresti - Ploiesti : 2016
Ploiesti - Comarnic: 2019
Comarnic - Brasov: 2020</t>
  </si>
  <si>
    <t>Constructia autostrazii Cernavoda-Constanta</t>
  </si>
  <si>
    <t>Constructia Variantei de Ocolire Deva-Orastie la standard de autostrada</t>
  </si>
  <si>
    <t>Electrificare linie de cale ferata Doaga - Tecuci - Barbosi, inclusiv dispecer feroviar Galati</t>
  </si>
  <si>
    <t>Reabilitare DN1C/19; DN 1C Baia Mare - Livada, km 155+125 - km 200+170; DN1C Livada - Halmeu, km 200+170 - km 216+630; DN19 Satu-Mare -  Livada, km 135+000 - km 150+000</t>
  </si>
  <si>
    <t>ISPA/2000/RO/16/P/PT/004 - Reabilitarea DN 6, sectiunea Craiova - Drobeta Turnu Severin</t>
  </si>
  <si>
    <t>ISPA 2001/RO/16/P/PT/006 - Reabilitare DN 6,  Drobeta Turnu Severin - Lugoj</t>
  </si>
  <si>
    <t>Reabilitare DN 19 Oradea – Lim. Jud. Bihor, km 5+853 - 75+896</t>
  </si>
  <si>
    <t>Reabilitare DN 66 Petrosani - Simeria, km 136+000 - km 210+516</t>
  </si>
  <si>
    <t>Reabilitare DN 1, Sercaia – Limita jud. Brasov-Sibiu, km 220+000 – km 261+130</t>
  </si>
  <si>
    <t>Reabilitare DN 1, Limita jud. Brasov/Sibiu – Vestem, km 261+130 – km 296+300</t>
  </si>
  <si>
    <t>Acumularea Mihăileni pe râul Crișul Alb, jud. Hunedoara</t>
  </si>
  <si>
    <t>ANAR ABA CRISURI</t>
  </si>
  <si>
    <t>Acumulare Ogrezeni, jud. Giurgiu</t>
  </si>
  <si>
    <t>ANAR ABA Argeș Vedea</t>
  </si>
  <si>
    <t>Amenajarea râului Săsar în municipiul Baia Mare, jud. Maramureș</t>
  </si>
  <si>
    <t>DN 18   Sighetul Marmatiei  - Moisei, km 62+234- km 131+627</t>
  </si>
  <si>
    <t>Reabilitare DN1C Dej – Baia Mare, km 61+500 - km 147+990</t>
  </si>
  <si>
    <t>Reabilitare DN1H Zalau - Rastoci, km 75+446 - km 128+823</t>
  </si>
  <si>
    <t>Fluidizarea traficului pe DN 1 intre km 8+100 - 17+100 si centura Rutiera  in zona de nord a Municipiului Bucuresti - Ob.6</t>
  </si>
  <si>
    <t>Sediul Serviciului de Protecția și Paza</t>
  </si>
  <si>
    <t>SPP</t>
  </si>
  <si>
    <t>Palatul de Justiție Neamț (sediu pentru Tribunalul Neamț și Judecătoria Piatra Neamț)</t>
  </si>
  <si>
    <t>Tribunalul Neamț și Judecătoria Piatra Neamț</t>
  </si>
  <si>
    <t>Palatul de Justiție Mehedinți (sediu pentru Tribunalul Mehedinți și Judecătoria Drobeta-Turnu Severin)</t>
  </si>
  <si>
    <t>Tribunalul Mehedinți și Judecătoria Drobeta-Turnu Severin</t>
  </si>
  <si>
    <t>Reabilire DN 17, Limita judetului Bistrita Nasaud/ Suceava - Suceava, km 116+000 - km 225+000</t>
  </si>
  <si>
    <t>Reabilitarea DN 79 Arad - Oradea, km 4+150 ÷ km 107+745</t>
  </si>
  <si>
    <t>Reabilitare DN 2D Focsani - Ojdula intre km 0+000- km 118+873</t>
  </si>
  <si>
    <t>Lot 1 -2015; Lot 2 - 12.2016</t>
  </si>
  <si>
    <t>Centura de ocolire Craiova varianta Sud  DN 56-DN 55-DN 6</t>
  </si>
  <si>
    <t>Centura municipiului Radauti, jud. Suceava</t>
  </si>
  <si>
    <t>DN 18 - Baia Mare – Sighetul Marmatiei, km 3+522- km 62+234</t>
  </si>
  <si>
    <t>Varianta de ocolire Cluj Est</t>
  </si>
  <si>
    <t>Fluidizarea traficului pe DN1 intre km 8+100 - 17+100 si Centura Rutiera in zona de Nord a Mun. Bucuresti - Ob. 7</t>
  </si>
  <si>
    <t>Varianta de ocolire a municipiului Satu Mare</t>
  </si>
  <si>
    <t>Modernizare DN 71 Baldana - Targoviste - Sinaia km 0+000-44+130; km 51+041-109+905</t>
  </si>
  <si>
    <t>Reabilitare DN 66, Filiași – Rovinari, km 0+000 – km 48+900</t>
  </si>
  <si>
    <t>Reabilitare DN 1C, Cluj - Dej, km 8+300 - km 61+528</t>
  </si>
  <si>
    <t>Sporire capacitate de circulatie pe centura Ploiesti Vest Km 0+000 - 12+850</t>
  </si>
  <si>
    <t>Drum de centura in municipiul Oradea - Etapa a II-a</t>
  </si>
  <si>
    <t>Linie noua de cale ferata Valcele - Ramnicu - Valcea</t>
  </si>
  <si>
    <t>Varianta de ocolire a municipiului Iasi -etapa I - Varianta Sud</t>
  </si>
  <si>
    <t>Proiect de constructie a variantei de ocolire a Municipiului Constanta BERD 33391 - proiectul este finantat si la titlul 56 - include si componenta poduri dobrogene si calamitati</t>
  </si>
  <si>
    <t>Port Constanţa Sud - Zona de acces a navelor pe Canalul Dunăre - Marea Neagră</t>
  </si>
  <si>
    <t>Modernizare DN 72 Gaiesti - Ploiesti km 0+000 - 76+180</t>
  </si>
  <si>
    <t>Aparare si Consolidare DN 57 Orsova Pojejena si DN 57A Pojejena - Socol necesare pentru regimul definitiv de exploatare al sistemului hidroenerc</t>
  </si>
  <si>
    <t>Modernizare DN 56C km. 0+000-60+375</t>
  </si>
  <si>
    <t>nu a fost calculat</t>
  </si>
  <si>
    <t>Fluidizarea traficului pe DN1 intre km 8+100 - 17+100 si Centura Rutiera in zona de Nord a Mun. Bucuresti</t>
  </si>
  <si>
    <t>Largire la 4 benzi de circulatie DN 73 intre km. 7+000-11+100 si drum de legatura cu DN 73D</t>
  </si>
  <si>
    <t>Modernizare DN 67B Scoarta - Pitesti km 0+000 - 188+200</t>
  </si>
  <si>
    <t>Varianta de ocolire a municipiului Slatina</t>
  </si>
  <si>
    <t>Restructurare Sector de Drum si Varianta de Ocolire a Municipiului Pitesti/Constructia Variantei de Ocolire a Municipiului Pitesti cu profil de autostrada</t>
  </si>
  <si>
    <t>Constructia si Reabilitarea sectiunilor 4 Si 5 ale Autostrazii Bucuresti - Cernavoda Km 97+300 - Km151+480</t>
  </si>
  <si>
    <t>Sectorul 4: Drajna–Fetesti: 2007
Sectorul 5 Fetesti-Cernavoda: 2006</t>
  </si>
  <si>
    <t>Total</t>
  </si>
  <si>
    <t>Constructia variantei de ocolire Barlad</t>
  </si>
  <si>
    <t>2014</t>
  </si>
  <si>
    <t>Lot 1: 2017
Lot 2: 2017
Lot 3: 2017
Lot 4: 2017</t>
  </si>
  <si>
    <t>2011</t>
  </si>
  <si>
    <t>Lot 1: 2013
Lot 2: 2013
Lot 3: 2016-2017 (contract reziliat in 27.01.2016)
Lot 4: 2013</t>
  </si>
  <si>
    <t>2010</t>
  </si>
  <si>
    <t>Lot 1: 2013
Lot 2: 2016 (Sectiunile: A,B,C si D) si 2018 (Sectiunea E)
Lot 3: 2016
Lot 4: 2017</t>
  </si>
  <si>
    <t>2009</t>
  </si>
  <si>
    <t>2003</t>
  </si>
  <si>
    <t>Tg. Mures - Ogra:2017
Ogra - Campia Turzii: 2017
Campia Turzii - Gilau: 2010
Gilau - Nadaselu:2016
Nadaselu-Mihaesti:2017
Mihaesti- Suplacu de Barcau: 2018
Suplacu de Barcau - Bors: 2017</t>
  </si>
  <si>
    <t>2007</t>
  </si>
  <si>
    <t>2006</t>
  </si>
  <si>
    <t>Arad - Timisoara: 2013
VO Arad: 
- 2011 ( o cale pe sectorul :0+000 - 11+300 si sectorul 11+300 - 12+250)
- 2012 (a 2 a cale pe sectorul 0+000 - 11+300)</t>
  </si>
  <si>
    <t>2005</t>
  </si>
  <si>
    <t>2002</t>
  </si>
  <si>
    <t>Cernavoda - Medgidia: 2016
Medgidia - Constanta: 2015</t>
  </si>
  <si>
    <t>2001</t>
  </si>
  <si>
    <t>2020</t>
  </si>
  <si>
    <t>2008</t>
  </si>
  <si>
    <t>1989</t>
  </si>
  <si>
    <t>2018</t>
  </si>
  <si>
    <t>ob 1. 2012, ob.2 2020</t>
  </si>
  <si>
    <t>2019</t>
  </si>
  <si>
    <t>Reabilitarea liniei CF fornitiera Curtici-Simeria parte componenta a Coridorului IV Pan-European pentru circulatia trenurilor cu viteza maxima de 160 km/h, Tronsonul 2: km 614-Gurasada și Tronsonul 3: Gurasada Simeria ****</t>
  </si>
  <si>
    <t>Receptie pe lucrari executate partial Lot 1: 2012
Lot 2: 2015</t>
  </si>
  <si>
    <t>10/2016</t>
  </si>
  <si>
    <t>sectiunea Raul Doamnei-Eroilor - sem II 2017 Sectiunea Eroilor - Universitate 2023</t>
  </si>
  <si>
    <t>Statia , depoul si galeria de legatura Valea Ialomitei - sem.II 2017 Sectiunea Universitate -Iancului 2023 Sectiunea Iancului-Pantelimon 2030</t>
  </si>
  <si>
    <t>Institutul Regional de Oncologie Timisoara</t>
  </si>
  <si>
    <t>DSP Timisoara</t>
  </si>
  <si>
    <t>MECRMA</t>
  </si>
  <si>
    <t>MECSI</t>
  </si>
  <si>
    <t>Total necesar de finanţare 
La 01.04.2016 până la finalizare
-mii lei-</t>
  </si>
  <si>
    <t>1979</t>
  </si>
  <si>
    <t>MCSI</t>
  </si>
  <si>
    <t>Observații OPC</t>
  </si>
  <si>
    <t>Datorită alocărilor bugetare insuficiente repartizate MMAP, au fost înregistrate decalări ale termenelor de finalizare. Perioada mare de execuţie, modificările substanţiale ale preţurilor la echipamentele hidromecanice, evoluţiile morfologice ale albiilor, modificările regimului juridic al terenurilor au impus actualizarea indicatorilor tehnico-economici. Prin asigurarea necesarului de finanţare acest obiectiv va putea fi finalizat şi recepţionat.</t>
  </si>
  <si>
    <t>Stadiul de execuție avansat și specificul acestui obiectiv de investiții nu justifică efectuarea unor demersuri de identificare a unor posibilități de finanțare din fonduri externe nerambursabile. Obiectivul va fi finalizat și recepționat la sfârșitul anului 2016, orizontul de timp pentru efectuarea plăților datorate fiind 2016-2018. Pe această perioadă, obiectivul va fi menținut în programul de investiții publice ca ”proiect în continuare”.</t>
  </si>
  <si>
    <t>Datorită alocărilor bugetare insuficiente repartizate MMAP, au fost înregistrate decalări ale termenelor de finalizare. Perioada mare de execuţie, modificările substanţiale ale preţurilor la echipamentele hidromecanice, evoluţiile morfologice ale albiilor, modificările regimului juridic al terenurilor au impus actualizarea indicatorilor tehnico-economici. Prin asigurarea necesarului de finanţare la acest obiectiv va putea fi finalizat şi recepţionat.</t>
  </si>
  <si>
    <t>Lucrările de execuţie la acest obiectiv au fost sistate la începutul anului 2016. La data de 1 februarie 2016 au fost demarate lucrările de finalizare a obiectivului de investiţii pe baza unui proiect nou întocmit între anii 2013-2014. Obiectivul a fost inclus la finanţare în cadrul Proiectului Reforma Sistemului Judiciar printr-un contract de finanţare din împrumut BIRD RO 4811.Termenul contractului de finalizare a obiectivului de investiţii este 14 iulie 2017.</t>
  </si>
  <si>
    <t>Proiect finanţat prin Acordul Cadru de Împrumut  F/P 1579(2006) BDCE aprobat prin HG nr. 163/2008 a cărui finalizare a fost decalata prin HG nr. 552/2015 până la finele anului 2017, urmând ca ulterior să fie finalizat cu fonduri de la bugetul de stat. În procesul de prioritizare s-a propus termen de finalizare 2020 motivat de alocațiile bugetare insuficiente.</t>
  </si>
  <si>
    <t>Proiect în Master Planul General de Transport</t>
  </si>
  <si>
    <t>POST</t>
  </si>
  <si>
    <t>POIM</t>
  </si>
  <si>
    <t>Acest proiect este prevăzut în cea de-a doua perioadă de programare 2020-2030 a MPGT</t>
  </si>
  <si>
    <t>Proiectul este inclus in MPGT</t>
  </si>
  <si>
    <t>Necesită efectuarea unor plăți, lucrări DRPD</t>
  </si>
  <si>
    <t>Acest proiect este prevăzut a fi finanțat în cadrul POIM 2014-2020. Proiectul este prevăzut în cadrul Master Planului General de Transport.</t>
  </si>
  <si>
    <t>Acest proiect este prevăzut a fi finanțat în cadrul POIM 2014-2020. Proiectul este prevăzut în cadrul Master Planului General de Transport. (provenit din scenariul de referință)</t>
  </si>
  <si>
    <t>Obiectivul se afla pe aliniamentul centurii de sud a Bucurestiul la profil de drum national, fiind finantat de la bugetul de stat. In prezent se fac demersuri pentru introducerea in obiectivul centura de sud a Bucurestiului cu finantare POIM 2014 - 2020</t>
  </si>
  <si>
    <t>Proiectul a fost demarat cu finantare de la bugetul de stat. Intarzierea in implementare se datoreaza lipsei de alocare bugetara. Acest proiect este prevăzut a fi finanțat în cadrul POIM 2014-2020. Proiectul este prevăzut în cadrul Master Planului General de Transport.</t>
  </si>
  <si>
    <t>Proiect cu dificultăți de demarare. Proiectul a fost testat in sistemul de modelare pentru MPGT si a rezultat ca nu este o prioritate la finantare executie lucrari in perioada 2014 - 2030.</t>
  </si>
  <si>
    <t>Acest proiect nu se va mai executa la nivel de drum clasa tehnica III si va fi inclus in drumul expres Craiova - Pitesti, conform MPGT, la o clasa tehnica corespunzatoare drumului expres.</t>
  </si>
  <si>
    <t>În cadrul proiectului a fost emis ordin de execuție pt proiectare. Constructorul nu și-a constituit valoarea de bună execuție. Probabilitate de reziliere 90%. Avand in vedere ca este un drum national secundar (din punct de vedere al volumului de trafic) nu indeplineste criteriile finantarii din POIM</t>
  </si>
  <si>
    <t>Proiect finalizat cu recepție finală efectuată. Nu se poate inchide financiar pana la solutionarea disputelor existente - estimat 2018</t>
  </si>
  <si>
    <t>Proiect cu finanțare din POST 2007-2013 care la acest moment este  finalizat și în operare. Constructorul a emis revendicări aflate în acest moment în dispute.</t>
  </si>
  <si>
    <t>Proiect finanțat în cadrul POST 2007-2013, iar secțiunea de autostradă a fost receptionata la terminarea lucrarilor. Se afla in perioada de garantie. Proiectul va fi inchis dpdv financiar dupa finalizarea arbitrajelor. Termen estimat 2018</t>
  </si>
  <si>
    <t>Proiect finanțat în cadrul ISPA, iar secțiunea de autostradă a fost receptionata final. Proiectul nu poate fi finalizat din cauza unor dispute cu constructorul aflate în arbitraj la acest moment. Termen estimat 2018</t>
  </si>
  <si>
    <t>Proiect finanțat în cadrul ISPA, iar secțiunea de drum a fost dată în operare. Proiectul nu poate fi finalizat din cauza unor dispute cu constructorul aflate în arbitraj la acest moment.- estimat 2018</t>
  </si>
  <si>
    <t>Proiect finanțat în cadrul POST 20017-2013 finalizat și recepționat final. Nu este inchis financiar - ultimul raport financiar al consultantului nu a fost elaborat.</t>
  </si>
  <si>
    <t>Proiect cu finanțare din POST 2007-2013 care la acest moment este  finalizat și în operare. Constructorul a emis revendicări aflate în acest moment în arbitraj. Termen estimat 2018</t>
  </si>
  <si>
    <t>Proiect cu finanțare din IFI/BS care la acest moment este  finalizat și în operare. Constructorul a emis revendicări aflate în acest moment în arbitraj - termen estimat 2018.</t>
  </si>
  <si>
    <t>Proiect finanțat inițial de la BEI/bugetul de stat și care a fost introdus ca proiect retrospectiv în cadrul POST 2007-2013. Se afla in perioada de garantie. Termen estimat - 2018</t>
  </si>
  <si>
    <t>Proiectul este in perioada de garantie. Termen estimat finalizare 2017</t>
  </si>
  <si>
    <t>Proiectul este finalizat, nu este inchis dpdv financiar datorita disputelor. Estimat 2018</t>
  </si>
  <si>
    <t>Proiect finalizat. Trebuie inchis dpdv financiar. Se asteapta emiterea IPC final Termen estimat 2017</t>
  </si>
  <si>
    <t>Proiectul este finalizat dpdv al executiei lucrarilor si platilor aferente. Se mai fac plati in urma sentintelor judecatoresti aferente despagubirilor proprietarilor de terenuri afectati de lucrare.</t>
  </si>
  <si>
    <t>Proiect aflat în perioada de garanție.</t>
  </si>
  <si>
    <t>Proiect finalizat cu recepție finală efectuată.</t>
  </si>
  <si>
    <t>Proiect cu finanțare din IFI/BS care la acest moment este  finalizat și în operare. Constructorul a emis revendicări aflate în acest moment în dispute.</t>
  </si>
  <si>
    <t>Proiect demarat în perioada de programare 2007-2013 și  fazat în cadrul POIM 2014-2020. Proiectul este, de asemenea, cuprins în cadrul Master Planului.</t>
  </si>
  <si>
    <t>Proiect finanțat inițial în cadrul ISPA și ulterior introdus la finanțare în cadrul POST 2007-2013. Proiectul a avut o problemă în implementare la punctul de conflict Bala din motive de protecție a mediului. Proiectul va fi finalizat fără punctul Bala. Pentru punctul Bala se va elabora un proiect special în cadrul POIM 2014-2020.</t>
  </si>
  <si>
    <t>Proiect finanțat în cadrul POST 2007-2013, iar secțiunea de autostradă a fost dată în operare. Proiectul nu poate fi finalizat din cauza unor lucrări restante, precum și a unor dispute/ arbitraje asupra unor apecte financiare ridicate de constructor. Termen estimat finalizarea investitiei 2020.</t>
  </si>
  <si>
    <t>Proiect prioritar în cadrul Planului de Mobilitate Urbană și inclus în lista POIM 2014-2020. La acest moment se elaborează documentația de execuție.</t>
  </si>
  <si>
    <t>Proiect demarat cu finanțare IFI/BS și  nefinalizat din punct de vedere economic si tehnic.din cauza unor litigii cu constructorul.</t>
  </si>
  <si>
    <t>Proiect demarat cu finanțare BS și  nefinalizat din punct de vedere economic si tehnic.din cauza unor litigii cu constructorul.</t>
  </si>
  <si>
    <t>la acest moment proiectul se află în execuție cu finanțare de la bugetul de stat. Proiectul nu prezintă elementele necesare includerii la finanțare din fonduri europene.</t>
  </si>
  <si>
    <t>Proiect finanțat în cadrul POST 2007-2013, iar secțiunea de autostradă a fost dată în operare. Proiectul nu poate fi finalizat din cauza unor dispute/ arbitraje asupra unor apecte financiare ridicate de constructor.</t>
  </si>
  <si>
    <t xml:space="preserve">Acest proiect a fost demarat prin finanțare BEI însă ritmul de implementare a fost redus din cauza lipsei alocărilor suficiente de la bugetul de stat. După includerea în cadrul POST în anul 2013 proiectul a demarat la capacitate maximă. Acest proiect este fazat în cadrul POIM 2014-2020, </t>
  </si>
  <si>
    <t>Proiectul nu a ajuns în stadiu de a fi finalizat conform proiectului din anii '80. Datorită alocărilor insuficiente de la bugetul de stat, ritmul de finalizare este lent. De menționat că lucrări la canal au fost prevăzute și în POST (Taluzare, Ecluze)</t>
  </si>
  <si>
    <t>Proiect care vizează alunecările de stânci de pe traseul DN pe defileul Dunării și care an de an este utilizat pentru interveții și consolidări în acest sens. Proiectul se poate finaliza dacă se vor aloca resursele bugetare necesare.</t>
  </si>
  <si>
    <t>2011 - 8.6 km
2012 - 11.2 km
2013 - 1.975 km
Estimare receptie la terminarea lucrarilor 2017</t>
  </si>
  <si>
    <t>Proiect finanțat în cadrul ISPA, iar secțiunea de autostradă este receptionata la terminarea lucrarilor. Proiectul nu poate fi finalizat din cauza unor dispute/ arbitraje asupra unor apecte financiare ridicate de constructor.Se afla in perioada de garantie. Termen estimat finalizare 2018.</t>
  </si>
  <si>
    <t>Proiect demarat cu finanțare BS și  nefinalizat din punct de vedere economic si tehnic.din cauza unor litigii cu constructorul.Proiect aflat in perioada de garantie</t>
  </si>
  <si>
    <t>In perioada imediat urmatoare se va realiza receptia la terminarea lucrarilor. Termen estimat finalizare investitie 2018</t>
  </si>
  <si>
    <t>Proiect cu dificultăți de demarare. Avand in vedere ca este un drum national secundar (din punct de vedere al volumului de trafic) nu indeplineste criteriile finantarii din POIM Datorită unor probleme cu constructorul nu a fost emis încă un ordin de începere. Se analizează oportunitatea continuării acestui contract.</t>
  </si>
  <si>
    <t>nu este cazul</t>
  </si>
  <si>
    <t>Acest proiect este prevăzut în prima perioadă de programare 2014-2020 a MPGT</t>
  </si>
  <si>
    <t>Sursa initiala de finantare BEI V si GUV. In anul 2013 s-a trecut pe finantare POST 2007-2013 FEDR. Proiect fazat POIM 2014 - 2020. In executie. Termen estimat RTL 2017. Termen estimat investitie 2020.</t>
  </si>
  <si>
    <t>Sursa de finantare BEI VI si GUV. Proiect in executie. Estimare RTL 2017. Estimat finalizare investitie 2020.</t>
  </si>
  <si>
    <t>Proiectul se afla in perioada de garantie. Termen estimat 2018</t>
  </si>
  <si>
    <t>Proiect in executie. Dificultati in implementare datorate lipsei de alocare bugetara in perioada 2013 - 2014 si neplata deciziilor DAB care au condus la suspendarea lucrarilor de catre Antreprenor. Termen estimat RTL 2017 si termen estimat finalizare investitie 2020.</t>
  </si>
  <si>
    <t>Proiectul este finantat exclusiv de la bugetul de stat. Obiectul 1 este receptionat final in anul 2015. La rectificarea bugetara din anul 2016 s-au prevazut credite de angajament pentru Obiectul 3 ceea ce va permite demararea procedurii de achizitie executie lucrari. Pentru Obiectele 2 si 4 nu s-au identificat surse de finantare.</t>
  </si>
  <si>
    <t>Proiectul a avut sursa de finantare exclusiv de la bugetul de stat. Contractul de executie lucrari a fost reziliat in anul 2013 la un stadiu fizic de 84%. Proiectul a fost testat in sistemul de modelare pentru MPGT si a rezultat ca nu este o prioritate la finantare executie lucrari in perioada 2014 - 2030. Finalizarea lucrarilor se va putea realiza in functie de alocarile bugetare.</t>
  </si>
  <si>
    <t>Proiectul este in faza de achizitie publica,  deschiderea ofertei va avea loc in data de 10 octombrie (anunt de participare nr. 168371 din 21.05.2016). Avand in vedere stadiul proiectului, MS considera ca initierea demersurilor pentru finantarea din fonduri externe nerambursabile nu este realizabila.</t>
  </si>
  <si>
    <t>Proiectul este in faza de achizitie publica,  deschiderea ofertei va avea loc in data de 24 octombrie (anunt de participare nr. 169826 din 17.09.2016). Avand in vedere stadiul proiectului, MS considera ca initierea demersurilor pentru finantarea din fonduri externe nerambursabile nu este realizabila</t>
  </si>
  <si>
    <t>Proiectul a fost finalizat, incllusiv recepție finală, însă constructorul a avut revendicări acceptate în DAB. Disputa este acum în arbitraj. Proiectul a fost executat 100% față de proiectul tehnic avizat, dar nu este închis financiar datorită revendicărilor antreprenorului.</t>
  </si>
  <si>
    <t>Proiect implementat în perioada precedentă de progrmare cu finanțare de la Banca de Cooperare a Japoniei. Proiectul a fost introdus ca proiect retrospectiv în cadrul POST 2007-2013. Proiectul are o dispută aflată în arbitraj. Proiectul are recepție finală. Estimăm finalizarea disputei în anul 2018.</t>
  </si>
  <si>
    <t>Proiect cu  dificultăți în implementare datorită alocării an de an a unor sume infime față de restul de executat. În anul 2016 proiectul a primit sume consistente din care constructorul a reusit demararea achizitiilor restului de echipamente de instalat. Estimăm finalizarea în cursul anului 2017. Acest proiect asigură legătura electrificată cu Portul Galați și asigură sinergia investiției în Platforma Multimodală la Portul Galați aprobată prin CEF în anul 2016.</t>
  </si>
  <si>
    <t>Acest proiect este prevăzut a fi finanțat în cadrul POIM 2014-2020. Proiectul este prevăzut în cadrul Master Planului General de Transport. Initial proiectul a avut finantare exclusiv de la bugetul de stat, contracte executie lucrari semnate care au fost reziliate. La acest moment se elaborează documentația de licitatie pentru proiectare si execuție lucrari pentru sectorul A1 - DN5. Termen estimat 2020.</t>
  </si>
  <si>
    <t>Proiect finanțat inițial de la bugetul de stat și care a fost introdus ca proiect retrospectiv în cadrul POST 2007-2013. Proiectul se afla in perioada de garantie. Inchiderea financiara se va putea realiza dupa receptia finala si solutionarea disputelor - estimat 2018.</t>
  </si>
  <si>
    <t>Proiect finanțat în cadrul POST 2007-2013.La acest moment se află în perioada de garanție iar recepția finală se va realiza după expirarea perioadei de garanție. Există si dispute in derulare - termen estimat 2019</t>
  </si>
  <si>
    <t>Proiect finanțat de la bugetul de stat utilizând un tip de contract particular. Proiectul se află în operare mai puțin o secțiune de 3 km la intrarea în mun. București. Totodată existe revendicări ale constructorilor care  la acest moment sunt în soluționare la nivelul instanțelor românești.</t>
  </si>
  <si>
    <t>compilatie intre anexa 2000-2009 si anexa de 100%</t>
  </si>
  <si>
    <t>Proiect finalizat, este in perioada de garantie. Termen estimat - 2017</t>
  </si>
  <si>
    <t>compilatie 0% si 2000-2009</t>
  </si>
  <si>
    <t>V2</t>
  </si>
  <si>
    <t>de vazut termenele</t>
  </si>
  <si>
    <t xml:space="preserve">Sursa de finantare initiala pentru acest proiect a fost exclusiv de la bugetul de stat. Contractul de executie lucrari a fost semnat in anul 2011, dar din cauza lipsei alocarii bugetare nu a fost posibila inceperea lucrarilor. Ordinul de incepere al lucrarilor a fost acordat in anul 2014. Proiectul este in executie pe sectorul Pitesti - Campulung.  Proiect cu dificultati in implementare datorita perioadei mari de timp dintre realizarea SF si elaborarea PT precum si a modificarilor de normative tehnice - acest fapt a condus la o majorare a valorii lucrarilor necesare realizarii investitiei. In prezent se analizeaza posibilitatile oferite de cadrul legal in vederea suplimentarii valorii de contract astfel incat proiectul sa se poata realiza in totalitate. </t>
  </si>
  <si>
    <t>nu exista comm</t>
  </si>
  <si>
    <t>de introdus de la AMA</t>
  </si>
  <si>
    <t>anexa MT alte sect</t>
  </si>
  <si>
    <t>anexa MT Alte sec</t>
  </si>
  <si>
    <t>anexa 0 AND</t>
  </si>
  <si>
    <t xml:space="preserve">Documentatia pentru obiectivul de investiții „COMPLEX SPORTIV DE NATATIE OTOPENI” a fost aprobata în ședința Consiliului Interministerial de Avizare Lucrari Publice de Interes National si Locuinte  din 21.10.2008 și are avizul nr. 148/21.10.2008.
Indicatorii tehnico-economici ai obiectivului de investitii „Complex Sportiv de Natatie- Otopeni, judetul Ilfov” au fost aprobati prin Hotararea de Guvern nr.1422/2008.
Mentionam ca executia acestei constructii a fost inceputa la data 20.04.2010, dar lucrarile au fost sistate de mai multe ori din motive tehnice si lipsa de fonduri , ultima stopare din lipsa de fonduri fiind la data 07.12.2012. Stadiul lucrarilor executate pana la momentul sistarii cuprindea lucrari de infrastructura pana in cota ±0.00. Pentru reluarea lucrarilor s-a întocmit o expertiză tehnică.
Ulterior proiectul a fost actualizat si urmareste continuarea lucrarilor incepute, cu adaptarea constructiilor la noile cerinte functionale si in special adaptarea la regulamentul in vigoare al FINA („Fina facilities rules 2013-2017).
Noul proiect a fost aprobat în ședința Consiliului Interministerial de Avizare Lucrari Publice de Interes National si Locuinte  din 20.08.2015  și are avizul nr.1 din 20 august 2015.
In prezent lucrarile sunt in grafic , respectiv 36 de luni , termen finalizare 05.08.2018. 
</t>
  </si>
  <si>
    <t>a dat observate ca se afla in grafic si nu se incadreaza in nici una din situatii</t>
  </si>
  <si>
    <t>Varianta de ocolire Suceava este inclusa in MPGT si este impartita in doua loturi:
• Lot 1 (sudic) 7.3 km: 0+000 – 7+300 cu stadiu fizic de 80% 
• Lot 2 (nordic) 5 km: 7+300 – 12+400 aflat in operare - se estimeaza realizarea RTL in cursul lunii octombrie 2016.
Se estimeaza finalizarea executiei lucrarilor aferente lotului 1la sfarsitul anului 2017. Termen estimat finalizare 2020. 
Proiectul a fost inclus in POST 2007 - 2013 si in POIM 2014 - 2020</t>
  </si>
  <si>
    <t>Secţiunea  1A, Braşov - Făgăraş si  Sectiunea 1B, Făgăraş - Sighişoara necesita revizuire SF.
Sectiunea 1C, Sighişoara - Tg. Mureş - Ogra - unele subsectiuni necesita revizuire SF, o subsectiune se afla in executie.
Sectiunea 2A, Ogra Campia Turzii - in executie
Secţiunea 2B, Câmpia Turzii - Gilău - in exploatare
Secţiunea 3A, Gilău - Mihăieşti - in executie
Secţiunea 3B, Mihăieşti - Suplacu de Barcău - revizuire SF
Sectiunea 3C, Suplacu de Barcău - Borş - in executie termen de finalizare estimat 2018 (RTL)</t>
  </si>
  <si>
    <t>Corespondență cu programele operaționale POST/POIM şi cu MPGT</t>
  </si>
  <si>
    <t>POIM;MPGT</t>
  </si>
  <si>
    <t>MPGT</t>
  </si>
  <si>
    <t>POIM şi MPGT</t>
  </si>
  <si>
    <t>POST şi POIM</t>
  </si>
  <si>
    <t>unele sectiuni sunt finantate din POIM</t>
  </si>
  <si>
    <t>POST/POIM/MPGT</t>
  </si>
  <si>
    <t>Proiect demarat pe un deviz general din anul 1987 actualizat în urmă cu 8 ani, proiect ce vizează sistematizarea zonei fluvio-maritime a Portului Constanța. În practică sunt realizate obiecte de investiții independente funcțional. Proiectul se poate finaliza dacă este acoperit restul de finanțare.</t>
  </si>
  <si>
    <t>Termenul de plata  este 31.12.2016 conform angajamentelor legale încheiate. Proiectul este menţinut în programul de investitii publice pentru efectuarea de către ANAR a unor plăţi din surse proprii, pentru auditul financiar.</t>
  </si>
  <si>
    <t>Corespondență cu programele operaționale POST/POIM si MPGT</t>
  </si>
  <si>
    <t>Proiect finalizat și recepționat. Propunem scoaterea din programul de investitii publice.</t>
  </si>
  <si>
    <t>Proiect finalizat. Propunem scoaterea din programul de investitii publice</t>
  </si>
  <si>
    <t>Proiect finalizat. Nu este realizata receptia finala a lucrarilor datorita unor litigii legate de calitatea lucrarilor. Termen estimat 2018</t>
  </si>
  <si>
    <t>Corespondență cu programele operaționale POST/POIM şi MPGT</t>
  </si>
  <si>
    <t>In prezent se realizeaza reacualizarea SF. Obiectiv fara finantare executie lucrari.</t>
  </si>
  <si>
    <t xml:space="preserve">Proiect cu dificultăți de implementare datorate perioadei mari de timp dintre momentul elaborarii SF si realizarii PT si modificarilor de normative tehnice - acest fapt a condus la o majorare a valorii lucrarilor necesare realizarii investitiei, peste limita admisibila conform cadrului legal. Se fac demersuri pentru demararea procedurii de achizitie pentru lucrarile suplimentare. </t>
  </si>
  <si>
    <t>Finalizarea proiectului a fost întârziată din cauza alocațiilor bugetare anuale insuficiente. Proiectul a fost fazat urmând să fie finanţat în etapa  a II a  POIM 2014-2020</t>
  </si>
  <si>
    <t>Lucrarile au fost finalizate in proportie de 98%. Restul de executat va fi finalizat pana la data de 31.12.2017, avand ca sursa de finatare Bugetul de Stat in conformitate cu prevederile OUG nr. 47/2013, modificata prin OUG nr. 61/2014. Nefinalizarea lucrarilor s-a datorat in primul rand neasigurarii sursei de finantare in perioada 2012-2014 fapt ce a condus si la aparitia unor dispute cu Antreprenorii (DAB/ICC).</t>
  </si>
  <si>
    <t>În anul 2009 a fost elaborat Studiul de fezabilitate si au fost aprobati indicatorii tehnico - economici prin hotarare de Guvern;
- in anul 2015, Ministerul Justitiei a predat Companiei Nationale de Investitii din cadrul MDRAP studiul de fezabilitate, in baza Memorandumului aprobat de Guvern avand ca obiect dezvoltarea infrastructurii instantelor judecatoresti din municipiile resedinta de judet;
- la acest moment Ministerul Justitiei are in curs de elaborare un ghid de proiectare a instantelor judecatoresti care va include si temele de proiectare standard, care la momentul finalizarii lor vor fi transmise CNI in vederea elaborarii studiului de prefezabilitate si a noului studiu de fezabilitate, iar ulterior noii indicatori tehnico-economici vor fi aprobati de catre Guvern.
 Obiectivul de investitii Palatul de Justitie Mehedinti se află în administrarea Ministerului Justitiei, urmand ca la momentul aprobarii noilor indicatori tehnico-ecomomici sa treaca la CNI.</t>
  </si>
  <si>
    <t>Termenul de plata  este 31.12.2016 conform angajamentelor legale încheiate. Proiectul de investiţii este menţinut în programul de investiții publice pentru efectuarea de catre ANAR a unor plăţi din surse proprii pentru achiziţii de terenuri.</t>
  </si>
  <si>
    <t>Lista proiectelor de investiţii publice semnificative prioritizate  cu stadiu fizic de execuție între 0,01% și 99,99%</t>
  </si>
  <si>
    <t>Lista proiectelor de investiţii publice semnificative prioritizate cu stadiu fizic de execuție de 100%</t>
  </si>
  <si>
    <t>Lista proiectelor de investiţii publice semnificative prioritizate cu stadiu fizic de execuție de 0%</t>
  </si>
  <si>
    <t xml:space="preserve"> Avand in vedere faptul ca s-a semnat Contractul de lucrări nr. 1/1113 la data de 06.04.2000 nu a fost acceptat la finantare deoarece procedura de achizitie nu a fost in conformitate cu directiva europeana implementata prin HG nr.34/2006. 
Principalul motiv al nefinalizarii pana la acesta data a proiectul a fost imposibilitatea asigurarii sursei de finantare de la bugetul de stat. </t>
  </si>
  <si>
    <t xml:space="preserve">In anul 2004 imobilul a fost nominalizat ca monument istoric si s-au aprobat noi  indicatorii tehnico-economici  prin HG. 1968/2004.  Incepand cu anul 2006, pe rolul instantelor de judecata au fost inregistrate mai multe dosare avand ca obiect contractul indicat anterior. </t>
  </si>
  <si>
    <t xml:space="preserve">In prezent, in curs de solutionare se afla pe rolul Curtii de Apel Bucuresti  Dosarul nr. 19106/3/2011 avand ca obiect rezilierea contractului nr. 265.199. Dosarul a fost solutionat in prima instanta de Tribunalul Bucuresti. </t>
  </si>
  <si>
    <t>BOG ART solicita instantei suplinirea consimtamantului paratei Ministerul Economiei pentru incheierea  Procesului verbal de receptie finala pentru tronsoanele 4 si 5 si restituirea scrisorii de garantie bancara nr. 155/22841/09,05,2002. Ministerul Economiei solicita suma de 94.469.000 lei, pentru finalizarea acestei lucrari, respectiv tronsoanele 1;2 si 3 suma de bani esalonata pe urmatorii 3 ani.</t>
  </si>
  <si>
    <t>A fost demarata procedura de consolidare a imobilului din Calea Victoriei nr. 152, sector 1, Bucuresti  in anul 2002. La data de 19.02.2002 s-a perfectat contractul de prestari servicii nr. 265.199 cu ASOCIEREA  CCF-BOG ART ce a avut ca obiect executia de lucrari de consolidare. Finantarea obiectivului a fost suportata de la bugetul de stat, prin bugetul ministerului de resort, conform planului de investitii aprobat in conformitate cu prevererile legale in vigoare. In anul 2004 imobilul a fost nominalizat ca monument istoric si s-au aprobat noi  indicatorii tehnico-economici  prin HG. 1968/2004.  Incepand cu anul 2006, pe rolul instantelor de judecata au fost inregistrate mai multe dosare avand ca obiect contractul indicat anterior. In prezent, in curs de solutionare se afla pe rolul Curtii de Apel Bucuresti  Dosarul nr. 19106/3/2011 avand ca obiect rezilierea contractului nr. 265.199. Dosarul a fost solutionat in prima instanta de Tribunalul Bucuresti. BOG ART solicita instantei suplinirea consimtamantului paratei Ministerul Economiei pentru incheierea  Procesului verbal de receptie finala pentru tronsoanele 4 si 5 si restituirea scrisorii de garantie bancara nr. 155/22841/09,05,2002. Ministerul Economiei solicita suma de 94.469.000 lei, pentru finalizarea acestei lucrari, respectiv tronsoanele 1;2 si 3 suma de bani esalonata pe urmatorii 3 ani.</t>
  </si>
</sst>
</file>

<file path=xl/styles.xml><?xml version="1.0" encoding="utf-8"?>
<styleSheet xmlns="http://schemas.openxmlformats.org/spreadsheetml/2006/main">
  <numFmts count="4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 #,##0.00&quot;      &quot;;\-* #,##0.00&quot;      &quot;;* \-#&quot;      &quot;;@\ "/>
    <numFmt numFmtId="175" formatCode="#,##0\ ;\-#,##0\ "/>
    <numFmt numFmtId="176" formatCode="mmmm\-yy;@"/>
    <numFmt numFmtId="177" formatCode="0.0"/>
    <numFmt numFmtId="178" formatCode="#,##0;\-#,##0"/>
    <numFmt numFmtId="179" formatCode="mm/yy"/>
    <numFmt numFmtId="180" formatCode="dd\-mmm\-yy;@"/>
    <numFmt numFmtId="181" formatCode="#"/>
    <numFmt numFmtId="182" formatCode="#,###"/>
    <numFmt numFmtId="183" formatCode="#,##0.00;\-#,##0.00"/>
    <numFmt numFmtId="184" formatCode="dd/mm/yy"/>
    <numFmt numFmtId="185" formatCode="#,##0.00\ ;\-#,##0.00\ "/>
    <numFmt numFmtId="186" formatCode="#.00"/>
    <numFmt numFmtId="187" formatCode="0.0000%"/>
    <numFmt numFmtId="188" formatCode="&quot;Da&quot;;&quot;Da&quot;;&quot;Nu&quot;"/>
    <numFmt numFmtId="189" formatCode="&quot;Adevărat&quot;;&quot;Adevărat&quot;;&quot;Fals&quot;"/>
    <numFmt numFmtId="190" formatCode="&quot;Activat&quot;;&quot;Activat&quot;;&quot;Dezactivat&quot;"/>
    <numFmt numFmtId="191" formatCode="[$¥€-2]\ #,##0.00_);[Red]\([$¥€-2]\ #,##0.00\)"/>
    <numFmt numFmtId="192" formatCode="[$-409]dddd\,\ mmmm\ dd\,\ yyyy"/>
    <numFmt numFmtId="193" formatCode="[$-409]h:mm:ss\ AM/PM"/>
    <numFmt numFmtId="194" formatCode="0.00000%"/>
    <numFmt numFmtId="195" formatCode="0.000%"/>
  </numFmts>
  <fonts count="67">
    <font>
      <sz val="10"/>
      <name val="Arial"/>
      <family val="2"/>
    </font>
    <font>
      <sz val="12"/>
      <name val="Times New Roman"/>
      <family val="1"/>
    </font>
    <font>
      <sz val="12"/>
      <color indexed="8"/>
      <name val="Times New Roman"/>
      <family val="1"/>
    </font>
    <font>
      <i/>
      <sz val="12"/>
      <name val="Times New Roman"/>
      <family val="1"/>
    </font>
    <font>
      <b/>
      <sz val="12"/>
      <name val="Times New Roman"/>
      <family val="1"/>
    </font>
    <font>
      <b/>
      <sz val="10"/>
      <name val="Arial"/>
      <family val="2"/>
    </font>
    <font>
      <sz val="11"/>
      <color indexed="8"/>
      <name val="Calibri"/>
      <family val="2"/>
    </font>
    <font>
      <sz val="11"/>
      <name val="Calibri"/>
      <family val="2"/>
    </font>
    <font>
      <sz val="10"/>
      <name val="Times New Roman"/>
      <family val="1"/>
    </font>
    <font>
      <sz val="11"/>
      <name val="Times New Roman"/>
      <family val="1"/>
    </font>
    <font>
      <b/>
      <sz val="12"/>
      <color indexed="8"/>
      <name val="Times New Roman"/>
      <family val="1"/>
    </font>
    <font>
      <sz val="10"/>
      <color indexed="8"/>
      <name val="Times New Roman"/>
      <family val="1"/>
    </font>
    <font>
      <sz val="9"/>
      <name val="Tahoma"/>
      <family val="2"/>
    </font>
    <font>
      <b/>
      <sz val="9"/>
      <name val="Tahoma"/>
      <family val="2"/>
    </font>
    <font>
      <sz val="14"/>
      <name val="Times New Roman"/>
      <family val="1"/>
    </font>
    <font>
      <b/>
      <sz val="14"/>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sz val="10"/>
      <color indexed="8"/>
      <name val="Arial1"/>
      <family val="0"/>
    </font>
    <font>
      <sz val="18"/>
      <color indexed="54"/>
      <name val="Calibri Light"/>
      <family val="2"/>
    </font>
    <font>
      <b/>
      <sz val="11"/>
      <color indexed="8"/>
      <name val="Calibri"/>
      <family val="2"/>
    </font>
    <font>
      <sz val="11"/>
      <color indexed="10"/>
      <name val="Calibri"/>
      <family val="2"/>
    </font>
    <font>
      <sz val="11"/>
      <color indexed="8"/>
      <name val="Times New Roman"/>
      <family val="1"/>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000000"/>
      <name val="Calibri"/>
      <family val="2"/>
    </font>
    <font>
      <sz val="11"/>
      <color theme="1"/>
      <name val="Arial"/>
      <family val="2"/>
    </font>
    <font>
      <sz val="10"/>
      <color rgb="FF000000"/>
      <name val="Arial1"/>
      <family val="0"/>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b/>
      <sz val="12"/>
      <color theme="1"/>
      <name val="Times New Roman"/>
      <family val="1"/>
    </font>
    <font>
      <sz val="11"/>
      <color theme="1"/>
      <name val="Times New Roman"/>
      <family val="1"/>
    </font>
    <font>
      <sz val="10"/>
      <color theme="1"/>
      <name val="Times New Roman"/>
      <family val="1"/>
    </font>
    <font>
      <b/>
      <sz val="14"/>
      <color theme="1"/>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hair">
        <color indexed="8"/>
      </right>
      <top style="hair">
        <color indexed="8"/>
      </top>
      <bottom style="hair">
        <color indexed="8"/>
      </bottom>
    </border>
    <border>
      <left>
        <color indexed="63"/>
      </left>
      <right style="thin"/>
      <top style="thin"/>
      <bottom style="thin"/>
    </border>
    <border>
      <left style="thin"/>
      <right style="thin"/>
      <top style="thin"/>
      <bottom>
        <color indexed="63"/>
      </bottom>
    </border>
    <border>
      <left>
        <color indexed="63"/>
      </left>
      <right style="hair">
        <color indexed="8"/>
      </right>
      <top style="hair">
        <color indexed="8"/>
      </top>
      <bottom>
        <color indexed="63"/>
      </bottom>
    </border>
    <border>
      <left style="thin"/>
      <right style="thin"/>
      <top>
        <color indexed="63"/>
      </top>
      <bottom style="thin"/>
    </border>
    <border>
      <left>
        <color indexed="63"/>
      </left>
      <right style="hair">
        <color indexed="8"/>
      </right>
      <top>
        <color indexed="63"/>
      </top>
      <bottom style="hair">
        <color indexed="8"/>
      </bottom>
    </border>
    <border>
      <left>
        <color indexed="63"/>
      </left>
      <right style="thin">
        <color indexed="8"/>
      </right>
      <top style="hair">
        <color indexed="8"/>
      </top>
      <bottom>
        <color indexed="63"/>
      </bottom>
    </border>
    <border>
      <left>
        <color indexed="63"/>
      </left>
      <right style="thin">
        <color indexed="8"/>
      </right>
      <top>
        <color indexed="63"/>
      </top>
      <bottom style="hair">
        <color indexed="8"/>
      </bottom>
    </border>
    <border>
      <left style="thin">
        <color indexed="8"/>
      </left>
      <right>
        <color indexed="63"/>
      </right>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0" borderId="2" applyNumberFormat="0" applyFill="0" applyAlignment="0" applyProtection="0"/>
    <xf numFmtId="0" fontId="44"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47" fillId="27" borderId="3" applyNumberFormat="0" applyAlignment="0" applyProtection="0"/>
    <xf numFmtId="0" fontId="48"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9" fillId="30" borderId="0" applyNumberFormat="0" applyBorder="0" applyAlignment="0" applyProtection="0"/>
    <xf numFmtId="0" fontId="50" fillId="0" borderId="0">
      <alignment/>
      <protection/>
    </xf>
    <xf numFmtId="0" fontId="51"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6" fillId="0" borderId="0" applyBorder="0" applyProtection="0">
      <alignment/>
    </xf>
    <xf numFmtId="0" fontId="52" fillId="0" borderId="0" applyBorder="0" applyProtection="0">
      <alignment/>
    </xf>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xf numFmtId="174" fontId="6" fillId="0" borderId="0" applyBorder="0" applyProtection="0">
      <alignment/>
    </xf>
    <xf numFmtId="169" fontId="0" fillId="0" borderId="0" applyFill="0" applyBorder="0" applyAlignment="0" applyProtection="0"/>
  </cellStyleXfs>
  <cellXfs count="237">
    <xf numFmtId="0" fontId="0" fillId="0" borderId="0" xfId="0" applyAlignment="1">
      <alignment/>
    </xf>
    <xf numFmtId="0" fontId="1" fillId="0" borderId="0" xfId="0" applyFont="1" applyFill="1" applyAlignment="1">
      <alignment horizontal="center"/>
    </xf>
    <xf numFmtId="0" fontId="1" fillId="0" borderId="0" xfId="0" applyFont="1" applyFill="1" applyAlignment="1">
      <alignment/>
    </xf>
    <xf numFmtId="172" fontId="1" fillId="0" borderId="0" xfId="0" applyNumberFormat="1" applyFont="1" applyFill="1" applyAlignment="1">
      <alignment/>
    </xf>
    <xf numFmtId="0" fontId="2"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left"/>
    </xf>
    <xf numFmtId="172" fontId="2" fillId="0" borderId="0" xfId="0" applyNumberFormat="1" applyFont="1" applyFill="1" applyAlignment="1">
      <alignment/>
    </xf>
    <xf numFmtId="0" fontId="0" fillId="0" borderId="0" xfId="0" applyFill="1" applyAlignment="1">
      <alignment/>
    </xf>
    <xf numFmtId="0" fontId="5"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center" vertical="center" wrapText="1"/>
    </xf>
    <xf numFmtId="0" fontId="4" fillId="0" borderId="0" xfId="0" applyFont="1" applyFill="1" applyAlignment="1">
      <alignment/>
    </xf>
    <xf numFmtId="172" fontId="0" fillId="0" borderId="0" xfId="0" applyNumberFormat="1" applyFill="1" applyAlignment="1">
      <alignment/>
    </xf>
    <xf numFmtId="1" fontId="1" fillId="33" borderId="10" xfId="0" applyNumberFormat="1" applyFont="1" applyFill="1" applyBorder="1" applyAlignment="1">
      <alignment horizontal="center" vertical="center" wrapText="1"/>
    </xf>
    <xf numFmtId="4" fontId="1"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2" fontId="1" fillId="33" borderId="10" xfId="0" applyNumberFormat="1" applyFont="1" applyFill="1" applyBorder="1" applyAlignment="1">
      <alignment horizontal="center" vertical="center"/>
    </xf>
    <xf numFmtId="1" fontId="1"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wrapText="1"/>
    </xf>
    <xf numFmtId="0" fontId="0" fillId="33" borderId="0" xfId="0" applyFill="1" applyAlignment="1">
      <alignment/>
    </xf>
    <xf numFmtId="49" fontId="2" fillId="33" borderId="0" xfId="0" applyNumberFormat="1" applyFont="1" applyFill="1" applyAlignment="1">
      <alignment wrapText="1"/>
    </xf>
    <xf numFmtId="49" fontId="0" fillId="33" borderId="0" xfId="0" applyNumberFormat="1" applyFill="1" applyAlignment="1">
      <alignment wrapText="1"/>
    </xf>
    <xf numFmtId="49" fontId="1" fillId="33" borderId="0" xfId="0" applyNumberFormat="1" applyFont="1" applyFill="1" applyAlignment="1">
      <alignment horizontal="center" vertical="center" wrapText="1"/>
    </xf>
    <xf numFmtId="49" fontId="1" fillId="33" borderId="0" xfId="0" applyNumberFormat="1" applyFont="1" applyFill="1" applyAlignment="1">
      <alignment wrapText="1"/>
    </xf>
    <xf numFmtId="0" fontId="2" fillId="34" borderId="0" xfId="0" applyFont="1" applyFill="1" applyAlignment="1">
      <alignment/>
    </xf>
    <xf numFmtId="0" fontId="0" fillId="34" borderId="0" xfId="0" applyFill="1" applyAlignment="1">
      <alignment/>
    </xf>
    <xf numFmtId="0" fontId="1" fillId="33" borderId="10" xfId="0" applyFont="1" applyFill="1" applyBorder="1" applyAlignment="1">
      <alignment horizontal="center" vertical="center"/>
    </xf>
    <xf numFmtId="0" fontId="1" fillId="33" borderId="0" xfId="0" applyFont="1" applyFill="1" applyAlignment="1">
      <alignment horizontal="center" vertical="center"/>
    </xf>
    <xf numFmtId="0" fontId="2" fillId="33" borderId="0" xfId="0" applyFont="1" applyFill="1" applyAlignment="1">
      <alignment/>
    </xf>
    <xf numFmtId="0" fontId="1" fillId="34" borderId="0" xfId="0" applyFont="1" applyFill="1" applyAlignment="1">
      <alignment/>
    </xf>
    <xf numFmtId="49" fontId="4" fillId="33" borderId="11" xfId="0" applyNumberFormat="1" applyFont="1" applyFill="1" applyBorder="1" applyAlignment="1">
      <alignment horizontal="center" vertical="center" wrapText="1"/>
    </xf>
    <xf numFmtId="0" fontId="4" fillId="34" borderId="10" xfId="0" applyFont="1" applyFill="1" applyBorder="1" applyAlignment="1">
      <alignment horizontal="center" vertical="center"/>
    </xf>
    <xf numFmtId="0" fontId="1" fillId="33" borderId="10" xfId="46" applyFont="1" applyFill="1" applyBorder="1" applyAlignment="1">
      <alignment horizontal="center" vertical="center" wrapText="1"/>
      <protection/>
    </xf>
    <xf numFmtId="173" fontId="4" fillId="33" borderId="10" xfId="46" applyNumberFormat="1" applyFont="1" applyFill="1" applyBorder="1" applyAlignment="1">
      <alignment horizontal="center" vertical="center" wrapText="1"/>
      <protection/>
    </xf>
    <xf numFmtId="0" fontId="10" fillId="33" borderId="10" xfId="0" applyFont="1" applyFill="1" applyBorder="1" applyAlignment="1">
      <alignment horizontal="center" vertical="center"/>
    </xf>
    <xf numFmtId="0" fontId="1" fillId="33" borderId="0" xfId="0" applyFont="1" applyFill="1" applyAlignment="1">
      <alignment horizontal="left"/>
    </xf>
    <xf numFmtId="0" fontId="4" fillId="33" borderId="0" xfId="0" applyFont="1" applyFill="1" applyAlignment="1">
      <alignment horizontal="left"/>
    </xf>
    <xf numFmtId="0" fontId="1" fillId="33" borderId="0" xfId="0" applyFont="1" applyFill="1" applyAlignment="1">
      <alignment/>
    </xf>
    <xf numFmtId="0" fontId="4" fillId="33" borderId="10" xfId="0" applyFont="1" applyFill="1" applyBorder="1" applyAlignment="1">
      <alignment horizontal="center" vertical="center"/>
    </xf>
    <xf numFmtId="0" fontId="1" fillId="33" borderId="0" xfId="0" applyFont="1" applyFill="1" applyAlignment="1">
      <alignment horizontal="center"/>
    </xf>
    <xf numFmtId="178" fontId="1" fillId="33" borderId="10" xfId="0" applyNumberFormat="1" applyFont="1" applyFill="1" applyBorder="1" applyAlignment="1">
      <alignment horizontal="center" vertical="center" wrapText="1"/>
    </xf>
    <xf numFmtId="0" fontId="1" fillId="33" borderId="10" xfId="45" applyFont="1" applyFill="1" applyBorder="1" applyAlignment="1">
      <alignment horizontal="center" vertical="center" wrapText="1"/>
      <protection/>
    </xf>
    <xf numFmtId="0" fontId="1" fillId="33" borderId="10" xfId="48" applyFont="1" applyFill="1" applyBorder="1" applyAlignment="1">
      <alignment horizontal="center" vertical="center" wrapText="1"/>
      <protection/>
    </xf>
    <xf numFmtId="177" fontId="4" fillId="33" borderId="10" xfId="0" applyNumberFormat="1" applyFont="1" applyFill="1" applyBorder="1" applyAlignment="1">
      <alignment horizontal="center" vertical="center"/>
    </xf>
    <xf numFmtId="0" fontId="1" fillId="34" borderId="10" xfId="0" applyFont="1" applyFill="1" applyBorder="1" applyAlignment="1">
      <alignment horizontal="center" vertical="center"/>
    </xf>
    <xf numFmtId="172" fontId="1" fillId="33" borderId="0" xfId="0" applyNumberFormat="1" applyFont="1" applyFill="1" applyAlignment="1">
      <alignment horizontal="center" vertical="center"/>
    </xf>
    <xf numFmtId="0" fontId="7" fillId="33" borderId="0" xfId="0" applyFont="1" applyFill="1" applyAlignment="1">
      <alignment/>
    </xf>
    <xf numFmtId="0" fontId="9" fillId="33" borderId="0" xfId="0" applyFont="1" applyFill="1" applyAlignment="1">
      <alignment horizontal="center" vertical="center"/>
    </xf>
    <xf numFmtId="3" fontId="1" fillId="33" borderId="10" xfId="0" applyNumberFormat="1" applyFont="1" applyFill="1" applyBorder="1" applyAlignment="1">
      <alignment horizontal="center" vertical="center" wrapText="1"/>
    </xf>
    <xf numFmtId="2" fontId="1" fillId="33" borderId="10" xfId="0" applyNumberFormat="1" applyFont="1" applyFill="1" applyBorder="1" applyAlignment="1">
      <alignment horizontal="center" vertical="center" wrapText="1"/>
    </xf>
    <xf numFmtId="0" fontId="1" fillId="33" borderId="10" xfId="43" applyFont="1" applyFill="1" applyBorder="1" applyAlignment="1">
      <alignment horizontal="center" vertical="center" wrapText="1"/>
      <protection/>
    </xf>
    <xf numFmtId="0" fontId="1" fillId="33" borderId="10" xfId="47" applyFont="1" applyFill="1" applyBorder="1" applyAlignment="1">
      <alignment horizontal="center" vertical="center" wrapText="1"/>
      <protection/>
    </xf>
    <xf numFmtId="173" fontId="4" fillId="33" borderId="10" xfId="0" applyNumberFormat="1" applyFont="1" applyFill="1" applyBorder="1" applyAlignment="1">
      <alignment horizontal="center" vertical="center"/>
    </xf>
    <xf numFmtId="0" fontId="8" fillId="33" borderId="0" xfId="0" applyFont="1" applyFill="1" applyAlignment="1">
      <alignment horizontal="center" vertical="center"/>
    </xf>
    <xf numFmtId="2" fontId="1" fillId="33" borderId="10" xfId="61" applyNumberFormat="1" applyFont="1" applyFill="1" applyBorder="1" applyAlignment="1" applyProtection="1">
      <alignment horizontal="center" vertical="center"/>
      <protection/>
    </xf>
    <xf numFmtId="0" fontId="2" fillId="33" borderId="0" xfId="0" applyFont="1" applyFill="1" applyAlignment="1">
      <alignment horizontal="center" vertical="center"/>
    </xf>
    <xf numFmtId="49" fontId="1" fillId="33" borderId="10" xfId="0" applyNumberFormat="1" applyFont="1" applyFill="1" applyBorder="1" applyAlignment="1">
      <alignment horizontal="center" vertical="center"/>
    </xf>
    <xf numFmtId="181" fontId="1" fillId="33" borderId="10" xfId="0" applyNumberFormat="1" applyFont="1" applyFill="1" applyBorder="1" applyAlignment="1">
      <alignment horizontal="center" vertical="center" wrapText="1"/>
    </xf>
    <xf numFmtId="173" fontId="4" fillId="33" borderId="10" xfId="0" applyNumberFormat="1" applyFont="1" applyFill="1" applyBorder="1" applyAlignment="1">
      <alignment horizontal="center" vertical="center" wrapText="1"/>
    </xf>
    <xf numFmtId="4" fontId="1" fillId="33" borderId="10" xfId="0" applyNumberFormat="1" applyFont="1" applyFill="1" applyBorder="1" applyAlignment="1">
      <alignment horizontal="center" vertical="center" wrapText="1"/>
    </xf>
    <xf numFmtId="1" fontId="1" fillId="33" borderId="10" xfId="48" applyNumberFormat="1" applyFont="1" applyFill="1" applyBorder="1" applyAlignment="1">
      <alignment horizontal="center" vertical="center" wrapText="1"/>
      <protection/>
    </xf>
    <xf numFmtId="4" fontId="1" fillId="34" borderId="10" xfId="0" applyNumberFormat="1" applyFont="1" applyFill="1" applyBorder="1" applyAlignment="1">
      <alignment horizontal="center" vertical="center"/>
    </xf>
    <xf numFmtId="181" fontId="1" fillId="34" borderId="10" xfId="0" applyNumberFormat="1" applyFont="1" applyFill="1" applyBorder="1" applyAlignment="1">
      <alignment horizontal="center" vertical="center" wrapText="1"/>
    </xf>
    <xf numFmtId="0" fontId="1" fillId="34" borderId="0" xfId="0" applyFont="1" applyFill="1" applyAlignment="1">
      <alignment horizontal="center" vertical="center"/>
    </xf>
    <xf numFmtId="2" fontId="1" fillId="33" borderId="10" xfId="61" applyNumberFormat="1" applyFont="1" applyFill="1" applyBorder="1" applyAlignment="1">
      <alignment horizontal="center" vertical="center" wrapText="1"/>
    </xf>
    <xf numFmtId="2" fontId="1" fillId="34" borderId="10" xfId="0" applyNumberFormat="1" applyFont="1" applyFill="1" applyBorder="1" applyAlignment="1">
      <alignment horizontal="center" vertical="center"/>
    </xf>
    <xf numFmtId="3" fontId="1" fillId="34" borderId="10" xfId="0" applyNumberFormat="1" applyFont="1" applyFill="1" applyBorder="1" applyAlignment="1">
      <alignment horizontal="center" vertical="center"/>
    </xf>
    <xf numFmtId="0" fontId="8" fillId="33" borderId="0" xfId="0" applyFont="1" applyFill="1" applyAlignment="1">
      <alignment/>
    </xf>
    <xf numFmtId="0" fontId="1" fillId="34" borderId="10" xfId="0" applyFont="1" applyFill="1" applyBorder="1" applyAlignment="1">
      <alignment horizontal="center" vertical="center" wrapText="1"/>
    </xf>
    <xf numFmtId="3" fontId="1" fillId="34" borderId="10" xfId="0" applyNumberFormat="1" applyFont="1" applyFill="1" applyBorder="1" applyAlignment="1">
      <alignment horizontal="center" vertical="center" wrapText="1"/>
    </xf>
    <xf numFmtId="0" fontId="1" fillId="34" borderId="10" xfId="43" applyFont="1" applyFill="1" applyBorder="1" applyAlignment="1">
      <alignment horizontal="center" vertical="center" wrapText="1"/>
      <protection/>
    </xf>
    <xf numFmtId="4" fontId="8" fillId="33" borderId="0" xfId="0" applyNumberFormat="1" applyFont="1" applyFill="1" applyAlignment="1">
      <alignment/>
    </xf>
    <xf numFmtId="0" fontId="4" fillId="33" borderId="0" xfId="0" applyFont="1" applyFill="1" applyAlignment="1">
      <alignment horizontal="center" vertical="center"/>
    </xf>
    <xf numFmtId="175" fontId="1" fillId="33" borderId="10" xfId="72" applyNumberFormat="1" applyFont="1" applyFill="1" applyBorder="1" applyAlignment="1" applyProtection="1">
      <alignment horizontal="center" vertical="center" wrapText="1"/>
      <protection/>
    </xf>
    <xf numFmtId="2" fontId="1" fillId="34" borderId="10" xfId="0" applyNumberFormat="1" applyFont="1" applyFill="1" applyBorder="1" applyAlignment="1">
      <alignment horizontal="center" vertical="center" wrapText="1"/>
    </xf>
    <xf numFmtId="4" fontId="1" fillId="33" borderId="10" xfId="62" applyNumberFormat="1" applyFont="1" applyFill="1" applyBorder="1" applyAlignment="1">
      <alignment horizontal="center" vertical="center"/>
    </xf>
    <xf numFmtId="1" fontId="1" fillId="34" borderId="10" xfId="0" applyNumberFormat="1" applyFont="1" applyFill="1" applyBorder="1" applyAlignment="1">
      <alignment horizontal="center" vertical="center" wrapText="1"/>
    </xf>
    <xf numFmtId="0" fontId="61" fillId="34" borderId="10" xfId="0" applyFont="1" applyFill="1" applyBorder="1" applyAlignment="1">
      <alignment horizontal="center" vertical="center"/>
    </xf>
    <xf numFmtId="49" fontId="1" fillId="33" borderId="11" xfId="72" applyNumberFormat="1" applyFont="1" applyFill="1" applyBorder="1" applyAlignment="1" applyProtection="1">
      <alignment horizontal="center" vertical="center" wrapText="1"/>
      <protection/>
    </xf>
    <xf numFmtId="49" fontId="1" fillId="33" borderId="11" xfId="0" applyNumberFormat="1" applyFont="1" applyFill="1" applyBorder="1" applyAlignment="1">
      <alignment horizontal="center" vertical="center" wrapText="1"/>
    </xf>
    <xf numFmtId="49" fontId="1" fillId="34" borderId="11" xfId="0" applyNumberFormat="1" applyFont="1" applyFill="1" applyBorder="1" applyAlignment="1">
      <alignment horizontal="center" vertical="center" wrapText="1"/>
    </xf>
    <xf numFmtId="49" fontId="1" fillId="33" borderId="0" xfId="0" applyNumberFormat="1" applyFont="1" applyFill="1" applyBorder="1" applyAlignment="1">
      <alignment horizontal="center" vertical="center" wrapText="1"/>
    </xf>
    <xf numFmtId="4" fontId="4" fillId="33" borderId="0" xfId="0" applyNumberFormat="1" applyFont="1" applyFill="1" applyAlignment="1">
      <alignment horizontal="center" vertical="center"/>
    </xf>
    <xf numFmtId="172" fontId="0" fillId="33" borderId="0" xfId="0" applyNumberFormat="1" applyFill="1" applyAlignment="1">
      <alignment/>
    </xf>
    <xf numFmtId="0" fontId="8" fillId="33" borderId="10" xfId="0" applyFont="1" applyFill="1" applyBorder="1" applyAlignment="1">
      <alignment horizontal="center" vertical="center" wrapText="1"/>
    </xf>
    <xf numFmtId="0" fontId="1" fillId="0" borderId="0" xfId="0" applyFont="1" applyFill="1" applyAlignment="1">
      <alignment horizontal="center" vertical="center"/>
    </xf>
    <xf numFmtId="0" fontId="8" fillId="33" borderId="10" xfId="0" applyFont="1" applyFill="1" applyBorder="1" applyAlignment="1">
      <alignment horizontal="center" vertical="center"/>
    </xf>
    <xf numFmtId="0" fontId="0" fillId="7" borderId="0" xfId="0" applyFill="1" applyAlignment="1">
      <alignment/>
    </xf>
    <xf numFmtId="0" fontId="8" fillId="7" borderId="10" xfId="0" applyFont="1" applyFill="1" applyBorder="1" applyAlignment="1">
      <alignment horizontal="center" vertical="center" wrapText="1"/>
    </xf>
    <xf numFmtId="0" fontId="4" fillId="7" borderId="0" xfId="0" applyFont="1" applyFill="1" applyAlignment="1">
      <alignment/>
    </xf>
    <xf numFmtId="0" fontId="0" fillId="7" borderId="0" xfId="0" applyFill="1" applyAlignment="1">
      <alignment vertical="center" wrapText="1"/>
    </xf>
    <xf numFmtId="0" fontId="1" fillId="7" borderId="0" xfId="0" applyFont="1" applyFill="1" applyAlignment="1">
      <alignment/>
    </xf>
    <xf numFmtId="0" fontId="2" fillId="7" borderId="0" xfId="0" applyFont="1" applyFill="1" applyAlignment="1">
      <alignment/>
    </xf>
    <xf numFmtId="0" fontId="7" fillId="7" borderId="0" xfId="0" applyFont="1" applyFill="1" applyAlignment="1">
      <alignment/>
    </xf>
    <xf numFmtId="0" fontId="2" fillId="7" borderId="0" xfId="0" applyFont="1" applyFill="1" applyAlignment="1">
      <alignment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172" fontId="4" fillId="33" borderId="0" xfId="0" applyNumberFormat="1" applyFont="1" applyFill="1" applyAlignment="1">
      <alignment horizontal="center" vertical="center" wrapText="1"/>
    </xf>
    <xf numFmtId="0" fontId="4" fillId="33" borderId="0" xfId="0" applyFont="1" applyFill="1" applyAlignment="1">
      <alignment horizontal="center" vertical="center" wrapText="1"/>
    </xf>
    <xf numFmtId="0" fontId="4" fillId="33" borderId="0" xfId="0" applyFont="1" applyFill="1" applyAlignment="1">
      <alignment horizontal="center" vertical="center" wrapText="1"/>
    </xf>
    <xf numFmtId="172" fontId="4" fillId="33" borderId="0" xfId="0" applyNumberFormat="1" applyFont="1" applyFill="1" applyAlignment="1">
      <alignment horizontal="center" vertical="center"/>
    </xf>
    <xf numFmtId="0" fontId="4" fillId="33" borderId="0" xfId="0" applyFont="1" applyFill="1" applyAlignment="1">
      <alignment/>
    </xf>
    <xf numFmtId="0" fontId="4" fillId="33" borderId="10" xfId="0" applyFont="1" applyFill="1" applyBorder="1" applyAlignment="1">
      <alignment horizontal="center"/>
    </xf>
    <xf numFmtId="0" fontId="4" fillId="33" borderId="0" xfId="0" applyFont="1" applyFill="1" applyAlignment="1">
      <alignment horizontal="center"/>
    </xf>
    <xf numFmtId="2" fontId="61"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2" fontId="1" fillId="33" borderId="10" xfId="62" applyNumberFormat="1" applyFont="1" applyFill="1" applyBorder="1" applyAlignment="1">
      <alignment horizontal="center" vertical="center"/>
    </xf>
    <xf numFmtId="182" fontId="1" fillId="33" borderId="10" xfId="62" applyNumberFormat="1" applyFont="1" applyFill="1" applyBorder="1" applyAlignment="1">
      <alignment horizontal="center" vertical="center" wrapText="1"/>
    </xf>
    <xf numFmtId="2" fontId="1" fillId="33" borderId="10" xfId="62" applyNumberFormat="1" applyFont="1" applyFill="1" applyBorder="1" applyAlignment="1">
      <alignment horizontal="center" vertical="center" wrapText="1"/>
    </xf>
    <xf numFmtId="0" fontId="1" fillId="33" borderId="10" xfId="62" applyFont="1" applyFill="1" applyBorder="1" applyAlignment="1">
      <alignment horizontal="center" vertical="center" wrapText="1"/>
    </xf>
    <xf numFmtId="49" fontId="1" fillId="33" borderId="12" xfId="0" applyNumberFormat="1" applyFont="1" applyFill="1" applyBorder="1" applyAlignment="1">
      <alignment horizontal="center" vertical="center" wrapText="1"/>
    </xf>
    <xf numFmtId="172" fontId="1" fillId="33" borderId="10" xfId="0" applyNumberFormat="1" applyFont="1" applyFill="1" applyBorder="1" applyAlignment="1">
      <alignment horizontal="center" vertical="center"/>
    </xf>
    <xf numFmtId="10" fontId="1" fillId="33" borderId="10" xfId="0" applyNumberFormat="1" applyFont="1" applyFill="1" applyBorder="1" applyAlignment="1">
      <alignment horizontal="center" vertical="center" wrapText="1"/>
    </xf>
    <xf numFmtId="0" fontId="61" fillId="33" borderId="10" xfId="0" applyFont="1" applyFill="1" applyBorder="1" applyAlignment="1">
      <alignment horizontal="center" vertical="center"/>
    </xf>
    <xf numFmtId="182" fontId="1" fillId="33" borderId="10" xfId="0" applyNumberFormat="1" applyFont="1" applyFill="1" applyBorder="1" applyAlignment="1">
      <alignment horizontal="center" vertical="center" wrapText="1"/>
    </xf>
    <xf numFmtId="14" fontId="1" fillId="33" borderId="10" xfId="0" applyNumberFormat="1" applyFont="1" applyFill="1" applyBorder="1" applyAlignment="1">
      <alignment horizontal="center" vertical="center" wrapText="1"/>
    </xf>
    <xf numFmtId="0" fontId="2" fillId="33" borderId="0" xfId="0" applyFont="1" applyFill="1" applyAlignment="1">
      <alignment vertical="center"/>
    </xf>
    <xf numFmtId="2" fontId="1" fillId="33" borderId="10" xfId="61" applyNumberFormat="1" applyFont="1" applyFill="1" applyBorder="1" applyAlignment="1">
      <alignment horizontal="center" vertical="center"/>
    </xf>
    <xf numFmtId="0" fontId="1" fillId="33" borderId="0" xfId="0" applyFont="1" applyFill="1" applyBorder="1" applyAlignment="1">
      <alignment horizontal="center" vertical="center"/>
    </xf>
    <xf numFmtId="172" fontId="1" fillId="33" borderId="0" xfId="0" applyNumberFormat="1" applyFont="1" applyFill="1" applyBorder="1" applyAlignment="1">
      <alignment horizontal="center" vertical="center"/>
    </xf>
    <xf numFmtId="1" fontId="1" fillId="33" borderId="10" xfId="58" applyNumberFormat="1" applyFont="1" applyFill="1" applyBorder="1" applyAlignment="1">
      <alignment horizontal="center" vertical="center"/>
      <protection/>
    </xf>
    <xf numFmtId="1" fontId="1" fillId="33" borderId="10" xfId="59" applyNumberFormat="1" applyFont="1" applyFill="1" applyBorder="1" applyAlignment="1">
      <alignment horizontal="center" vertical="center" wrapText="1"/>
      <protection/>
    </xf>
    <xf numFmtId="49" fontId="1" fillId="33" borderId="10" xfId="46" applyNumberFormat="1" applyFont="1" applyFill="1" applyBorder="1" applyAlignment="1">
      <alignment horizontal="center" vertical="center" wrapText="1"/>
      <protection/>
    </xf>
    <xf numFmtId="4" fontId="1" fillId="33" borderId="10" xfId="72" applyNumberFormat="1" applyFont="1" applyFill="1" applyBorder="1" applyAlignment="1" applyProtection="1">
      <alignment horizontal="center" vertical="center" wrapText="1"/>
      <protection/>
    </xf>
    <xf numFmtId="0" fontId="9" fillId="33" borderId="10" xfId="0" applyFont="1" applyFill="1" applyBorder="1" applyAlignment="1">
      <alignment horizontal="center" vertical="center"/>
    </xf>
    <xf numFmtId="0" fontId="1" fillId="33" borderId="10" xfId="44" applyFont="1" applyFill="1" applyBorder="1" applyAlignment="1">
      <alignment horizontal="center" vertical="center" wrapText="1"/>
      <protection/>
    </xf>
    <xf numFmtId="0" fontId="4" fillId="33" borderId="10" xfId="0" applyFont="1" applyFill="1" applyBorder="1" applyAlignment="1">
      <alignment horizontal="center" vertical="center"/>
    </xf>
    <xf numFmtId="49" fontId="1" fillId="33" borderId="0" xfId="72" applyNumberFormat="1" applyFont="1" applyFill="1" applyBorder="1" applyAlignment="1" applyProtection="1">
      <alignment horizontal="center" vertical="center" wrapText="1"/>
      <protection/>
    </xf>
    <xf numFmtId="0" fontId="1" fillId="33" borderId="10" xfId="0" applyFont="1" applyFill="1" applyBorder="1" applyAlignment="1">
      <alignment horizontal="center" vertical="center"/>
    </xf>
    <xf numFmtId="0" fontId="62" fillId="33" borderId="10" xfId="0" applyFont="1" applyFill="1" applyBorder="1" applyAlignment="1">
      <alignment horizontal="center" vertical="center"/>
    </xf>
    <xf numFmtId="0" fontId="62" fillId="34" borderId="10" xfId="0" applyFont="1" applyFill="1" applyBorder="1" applyAlignment="1">
      <alignment horizontal="center" vertical="center"/>
    </xf>
    <xf numFmtId="49" fontId="62" fillId="33" borderId="11" xfId="0" applyNumberFormat="1" applyFont="1" applyFill="1" applyBorder="1" applyAlignment="1">
      <alignment horizontal="center" vertical="center" wrapText="1"/>
    </xf>
    <xf numFmtId="0" fontId="61" fillId="33" borderId="10" xfId="0" applyFont="1" applyFill="1" applyBorder="1" applyAlignment="1">
      <alignment horizontal="center" vertical="center" wrapText="1"/>
    </xf>
    <xf numFmtId="178" fontId="61" fillId="33" borderId="10" xfId="0" applyNumberFormat="1" applyFont="1" applyFill="1" applyBorder="1" applyAlignment="1">
      <alignment horizontal="center" vertical="center" wrapText="1"/>
    </xf>
    <xf numFmtId="4" fontId="61" fillId="33" borderId="10" xfId="0" applyNumberFormat="1" applyFont="1" applyFill="1" applyBorder="1" applyAlignment="1">
      <alignment horizontal="center" vertical="center"/>
    </xf>
    <xf numFmtId="1" fontId="61" fillId="33" borderId="10" xfId="0" applyNumberFormat="1" applyFont="1" applyFill="1" applyBorder="1" applyAlignment="1">
      <alignment horizontal="center" vertical="center"/>
    </xf>
    <xf numFmtId="0" fontId="61" fillId="33" borderId="0" xfId="0" applyFont="1" applyFill="1" applyAlignment="1">
      <alignment horizontal="center" vertical="center"/>
    </xf>
    <xf numFmtId="172" fontId="61" fillId="33" borderId="0" xfId="0" applyNumberFormat="1" applyFont="1" applyFill="1" applyAlignment="1">
      <alignment horizontal="center" vertical="center"/>
    </xf>
    <xf numFmtId="0" fontId="63" fillId="33" borderId="0" xfId="0" applyFont="1" applyFill="1" applyAlignment="1">
      <alignment horizontal="center" vertical="center"/>
    </xf>
    <xf numFmtId="49" fontId="61" fillId="33" borderId="10" xfId="0" applyNumberFormat="1" applyFont="1" applyFill="1" applyBorder="1" applyAlignment="1">
      <alignment horizontal="center" vertical="center"/>
    </xf>
    <xf numFmtId="0" fontId="62" fillId="33" borderId="0" xfId="0" applyFont="1" applyFill="1" applyAlignment="1">
      <alignment horizontal="center" vertical="center"/>
    </xf>
    <xf numFmtId="4" fontId="61" fillId="33" borderId="10" xfId="0" applyNumberFormat="1" applyFont="1" applyFill="1" applyBorder="1" applyAlignment="1">
      <alignment horizontal="center" vertical="center" wrapText="1"/>
    </xf>
    <xf numFmtId="181" fontId="61" fillId="33" borderId="10" xfId="0" applyNumberFormat="1" applyFont="1" applyFill="1" applyBorder="1" applyAlignment="1">
      <alignment horizontal="center" vertical="center" wrapText="1"/>
    </xf>
    <xf numFmtId="173" fontId="62" fillId="33" borderId="10" xfId="0" applyNumberFormat="1" applyFont="1" applyFill="1" applyBorder="1" applyAlignment="1">
      <alignment horizontal="center" vertical="center" wrapText="1"/>
    </xf>
    <xf numFmtId="0" fontId="64" fillId="33" borderId="0" xfId="0" applyFont="1" applyFill="1" applyAlignment="1">
      <alignment horizontal="center" vertical="center"/>
    </xf>
    <xf numFmtId="49" fontId="61" fillId="33" borderId="0" xfId="0" applyNumberFormat="1" applyFont="1" applyFill="1" applyAlignment="1">
      <alignment horizontal="center" vertical="center" wrapText="1"/>
    </xf>
    <xf numFmtId="0" fontId="62" fillId="33" borderId="10" xfId="0" applyFont="1" applyFill="1" applyBorder="1" applyAlignment="1">
      <alignment horizontal="center" vertical="center" wrapText="1"/>
    </xf>
    <xf numFmtId="172" fontId="62" fillId="33" borderId="0" xfId="0" applyNumberFormat="1" applyFont="1" applyFill="1" applyAlignment="1">
      <alignment horizontal="center" vertical="center" wrapText="1"/>
    </xf>
    <xf numFmtId="0" fontId="62" fillId="33" borderId="0" xfId="0" applyFont="1" applyFill="1" applyAlignment="1">
      <alignment horizontal="center" vertical="center" wrapText="1"/>
    </xf>
    <xf numFmtId="172" fontId="62" fillId="33" borderId="0" xfId="0" applyNumberFormat="1" applyFont="1" applyFill="1" applyAlignment="1">
      <alignment horizontal="center" vertical="center"/>
    </xf>
    <xf numFmtId="49" fontId="61" fillId="33" borderId="11" xfId="0" applyNumberFormat="1" applyFont="1" applyFill="1" applyBorder="1" applyAlignment="1">
      <alignment horizontal="center" vertical="center" wrapText="1"/>
    </xf>
    <xf numFmtId="0" fontId="61" fillId="33" borderId="10" xfId="43" applyFont="1" applyFill="1" applyBorder="1" applyAlignment="1">
      <alignment horizontal="center" vertical="center" wrapText="1"/>
      <protection/>
    </xf>
    <xf numFmtId="173" fontId="62" fillId="33" borderId="10" xfId="46" applyNumberFormat="1" applyFont="1" applyFill="1" applyBorder="1" applyAlignment="1">
      <alignment horizontal="center" vertical="center" wrapText="1"/>
      <protection/>
    </xf>
    <xf numFmtId="10" fontId="61" fillId="33" borderId="10" xfId="72" applyNumberFormat="1" applyFont="1" applyFill="1" applyBorder="1" applyAlignment="1" applyProtection="1">
      <alignment horizontal="center" vertical="center" wrapText="1"/>
      <protection/>
    </xf>
    <xf numFmtId="2" fontId="61" fillId="33" borderId="10" xfId="0" applyNumberFormat="1" applyFont="1" applyFill="1" applyBorder="1" applyAlignment="1">
      <alignment horizontal="center" vertical="center"/>
    </xf>
    <xf numFmtId="1" fontId="61" fillId="33" borderId="10" xfId="0" applyNumberFormat="1" applyFont="1" applyFill="1" applyBorder="1" applyAlignment="1">
      <alignment horizontal="center" vertical="center" wrapText="1"/>
    </xf>
    <xf numFmtId="49" fontId="61" fillId="33" borderId="10" xfId="0" applyNumberFormat="1" applyFont="1" applyFill="1" applyBorder="1" applyAlignment="1">
      <alignment horizontal="center" vertical="center" wrapText="1"/>
    </xf>
    <xf numFmtId="49" fontId="61" fillId="33" borderId="11" xfId="72" applyNumberFormat="1" applyFont="1" applyFill="1" applyBorder="1" applyAlignment="1" applyProtection="1">
      <alignment horizontal="center" vertical="center" wrapText="1"/>
      <protection/>
    </xf>
    <xf numFmtId="0" fontId="61" fillId="34" borderId="0" xfId="0" applyFont="1" applyFill="1" applyAlignment="1">
      <alignment horizontal="center" vertical="center"/>
    </xf>
    <xf numFmtId="175" fontId="61" fillId="33" borderId="10" xfId="72" applyNumberFormat="1" applyFont="1" applyFill="1" applyBorder="1" applyAlignment="1" applyProtection="1">
      <alignment horizontal="center" vertical="center" wrapText="1"/>
      <protection/>
    </xf>
    <xf numFmtId="2" fontId="61" fillId="33" borderId="10" xfId="61" applyNumberFormat="1" applyFont="1" applyFill="1" applyBorder="1" applyAlignment="1" applyProtection="1">
      <alignment horizontal="center" vertical="center"/>
      <protection/>
    </xf>
    <xf numFmtId="0" fontId="61" fillId="33" borderId="10" xfId="46" applyFont="1" applyFill="1" applyBorder="1" applyAlignment="1">
      <alignment horizontal="center" vertical="center" wrapText="1"/>
      <protection/>
    </xf>
    <xf numFmtId="3" fontId="61" fillId="33" borderId="10" xfId="0" applyNumberFormat="1" applyFont="1" applyFill="1" applyBorder="1" applyAlignment="1">
      <alignment horizontal="center" vertical="center" wrapText="1"/>
    </xf>
    <xf numFmtId="1" fontId="61" fillId="33" borderId="10" xfId="58" applyNumberFormat="1" applyFont="1" applyFill="1" applyBorder="1" applyAlignment="1">
      <alignment horizontal="center" vertical="center"/>
      <protection/>
    </xf>
    <xf numFmtId="1" fontId="61" fillId="33" borderId="10" xfId="59" applyNumberFormat="1" applyFont="1" applyFill="1" applyBorder="1" applyAlignment="1">
      <alignment horizontal="center" vertical="center" wrapText="1"/>
      <protection/>
    </xf>
    <xf numFmtId="0" fontId="61" fillId="33" borderId="10" xfId="48" applyFont="1" applyFill="1" applyBorder="1" applyAlignment="1">
      <alignment horizontal="center" vertical="center" wrapText="1"/>
      <protection/>
    </xf>
    <xf numFmtId="4" fontId="62" fillId="33" borderId="10" xfId="46" applyNumberFormat="1" applyFont="1" applyFill="1" applyBorder="1" applyAlignment="1">
      <alignment horizontal="center" vertical="center" wrapText="1"/>
      <protection/>
    </xf>
    <xf numFmtId="4" fontId="61" fillId="33" borderId="10" xfId="72" applyNumberFormat="1" applyFont="1" applyFill="1" applyBorder="1" applyAlignment="1" applyProtection="1">
      <alignment horizontal="center" vertical="center" wrapText="1"/>
      <protection/>
    </xf>
    <xf numFmtId="10" fontId="61" fillId="33" borderId="10" xfId="0" applyNumberFormat="1" applyFont="1" applyFill="1" applyBorder="1" applyAlignment="1">
      <alignment horizontal="center" vertical="center" wrapText="1"/>
    </xf>
    <xf numFmtId="4" fontId="62" fillId="33" borderId="0" xfId="0" applyNumberFormat="1" applyFont="1" applyFill="1" applyAlignment="1">
      <alignment horizontal="center" vertical="center"/>
    </xf>
    <xf numFmtId="0" fontId="2" fillId="33" borderId="0" xfId="0" applyFont="1" applyFill="1" applyAlignment="1">
      <alignment horizontal="center"/>
    </xf>
    <xf numFmtId="0" fontId="3" fillId="33" borderId="0" xfId="0" applyFont="1" applyFill="1" applyAlignment="1">
      <alignment horizontal="left"/>
    </xf>
    <xf numFmtId="172" fontId="2" fillId="33" borderId="0" xfId="0" applyNumberFormat="1" applyFont="1" applyFill="1" applyAlignment="1">
      <alignment/>
    </xf>
    <xf numFmtId="0" fontId="5" fillId="33" borderId="0" xfId="0" applyFont="1" applyFill="1" applyAlignment="1">
      <alignment/>
    </xf>
    <xf numFmtId="0" fontId="0" fillId="33" borderId="0" xfId="0" applyFill="1" applyAlignment="1">
      <alignment horizontal="left"/>
    </xf>
    <xf numFmtId="0" fontId="1" fillId="0" borderId="0" xfId="0" applyFont="1" applyFill="1" applyAlignment="1">
      <alignment horizontal="left"/>
    </xf>
    <xf numFmtId="172" fontId="1" fillId="33" borderId="0" xfId="0" applyNumberFormat="1" applyFont="1" applyFill="1" applyAlignment="1">
      <alignment/>
    </xf>
    <xf numFmtId="0" fontId="0" fillId="33" borderId="0" xfId="0" applyFont="1" applyFill="1" applyAlignment="1">
      <alignment/>
    </xf>
    <xf numFmtId="0" fontId="0" fillId="34" borderId="0" xfId="0" applyFont="1" applyFill="1" applyAlignment="1">
      <alignment/>
    </xf>
    <xf numFmtId="49" fontId="0" fillId="33" borderId="0" xfId="0" applyNumberFormat="1" applyFont="1" applyFill="1" applyAlignment="1">
      <alignment wrapText="1"/>
    </xf>
    <xf numFmtId="0" fontId="0" fillId="33" borderId="0" xfId="0" applyFont="1" applyFill="1" applyAlignment="1">
      <alignment horizontal="left"/>
    </xf>
    <xf numFmtId="1" fontId="1" fillId="33" borderId="10" xfId="62" applyNumberFormat="1" applyFont="1" applyFill="1" applyBorder="1" applyAlignment="1" applyProtection="1">
      <alignment horizontal="center" vertical="center"/>
      <protection/>
    </xf>
    <xf numFmtId="4" fontId="1" fillId="33" borderId="11" xfId="62" applyNumberFormat="1" applyFont="1" applyFill="1" applyBorder="1" applyAlignment="1">
      <alignment horizontal="right" vertical="center"/>
    </xf>
    <xf numFmtId="4" fontId="1" fillId="33" borderId="0" xfId="62" applyNumberFormat="1" applyFont="1" applyFill="1" applyBorder="1" applyAlignment="1">
      <alignment horizontal="right" vertical="center"/>
    </xf>
    <xf numFmtId="4" fontId="1" fillId="33" borderId="10" xfId="62" applyNumberFormat="1" applyFont="1" applyFill="1" applyBorder="1" applyAlignment="1">
      <alignment horizontal="center" vertical="center" wrapText="1"/>
    </xf>
    <xf numFmtId="17" fontId="1" fillId="33" borderId="10" xfId="0" applyNumberFormat="1" applyFont="1" applyFill="1" applyBorder="1" applyAlignment="1">
      <alignment horizontal="center" vertical="center" wrapText="1"/>
    </xf>
    <xf numFmtId="0" fontId="8" fillId="33" borderId="10" xfId="0" applyFont="1" applyFill="1" applyBorder="1" applyAlignment="1">
      <alignment horizontal="center" wrapText="1"/>
    </xf>
    <xf numFmtId="0" fontId="8" fillId="33" borderId="10" xfId="0" applyFont="1" applyFill="1" applyBorder="1" applyAlignment="1">
      <alignment horizontal="center"/>
    </xf>
    <xf numFmtId="0" fontId="0" fillId="33" borderId="10" xfId="0" applyFont="1" applyFill="1" applyBorder="1" applyAlignment="1">
      <alignment horizontal="center"/>
    </xf>
    <xf numFmtId="0" fontId="8" fillId="33" borderId="0" xfId="0" applyFont="1" applyFill="1" applyAlignment="1">
      <alignment horizontal="center" vertical="center" wrapText="1"/>
    </xf>
    <xf numFmtId="0" fontId="7" fillId="33" borderId="10" xfId="0" applyFont="1" applyFill="1" applyBorder="1" applyAlignment="1">
      <alignment horizontal="center"/>
    </xf>
    <xf numFmtId="0" fontId="1" fillId="33" borderId="13" xfId="43" applyFont="1" applyFill="1" applyBorder="1" applyAlignment="1">
      <alignment horizontal="center" vertical="center" wrapText="1"/>
      <protection/>
    </xf>
    <xf numFmtId="0" fontId="1" fillId="33" borderId="13" xfId="0" applyFont="1" applyFill="1" applyBorder="1" applyAlignment="1">
      <alignment horizontal="center" vertical="center"/>
    </xf>
    <xf numFmtId="173" fontId="4" fillId="33" borderId="13" xfId="46" applyNumberFormat="1" applyFont="1" applyFill="1" applyBorder="1" applyAlignment="1">
      <alignment horizontal="center" vertical="center" wrapText="1"/>
      <protection/>
    </xf>
    <xf numFmtId="0" fontId="1" fillId="33" borderId="13" xfId="0" applyFont="1" applyFill="1" applyBorder="1" applyAlignment="1">
      <alignment horizontal="center" vertical="center" wrapText="1"/>
    </xf>
    <xf numFmtId="2" fontId="1" fillId="33" borderId="13" xfId="0" applyNumberFormat="1" applyFont="1" applyFill="1" applyBorder="1" applyAlignment="1">
      <alignment horizontal="center" vertical="center" wrapText="1"/>
    </xf>
    <xf numFmtId="4" fontId="1" fillId="33" borderId="13" xfId="0" applyNumberFormat="1" applyFont="1" applyFill="1" applyBorder="1" applyAlignment="1">
      <alignment horizontal="center" vertical="center"/>
    </xf>
    <xf numFmtId="1" fontId="1" fillId="33" borderId="13" xfId="0" applyNumberFormat="1" applyFont="1" applyFill="1" applyBorder="1" applyAlignment="1">
      <alignment horizontal="center" vertical="center" wrapText="1"/>
    </xf>
    <xf numFmtId="49" fontId="1" fillId="33" borderId="13" xfId="0" applyNumberFormat="1" applyFont="1" applyFill="1" applyBorder="1" applyAlignment="1">
      <alignment horizontal="center" vertical="center" wrapText="1"/>
    </xf>
    <xf numFmtId="49" fontId="1" fillId="33" borderId="14" xfId="72" applyNumberFormat="1" applyFont="1" applyFill="1" applyBorder="1" applyAlignment="1" applyProtection="1">
      <alignment horizontal="center" vertical="center" wrapText="1"/>
      <protection/>
    </xf>
    <xf numFmtId="0" fontId="8" fillId="33" borderId="13" xfId="0" applyFont="1" applyFill="1" applyBorder="1" applyAlignment="1">
      <alignment horizontal="center" vertical="center" wrapText="1"/>
    </xf>
    <xf numFmtId="0" fontId="1" fillId="33" borderId="15" xfId="43" applyFont="1" applyFill="1" applyBorder="1" applyAlignment="1">
      <alignment horizontal="center" vertical="center" wrapText="1"/>
      <protection/>
    </xf>
    <xf numFmtId="0" fontId="1" fillId="33" borderId="15" xfId="0" applyFont="1" applyFill="1" applyBorder="1" applyAlignment="1">
      <alignment horizontal="center" vertical="center"/>
    </xf>
    <xf numFmtId="173" fontId="4" fillId="33" borderId="15" xfId="46" applyNumberFormat="1" applyFont="1" applyFill="1" applyBorder="1" applyAlignment="1">
      <alignment horizontal="center" vertical="center" wrapText="1"/>
      <protection/>
    </xf>
    <xf numFmtId="175" fontId="1" fillId="33" borderId="15" xfId="72" applyNumberFormat="1" applyFont="1" applyFill="1" applyBorder="1" applyAlignment="1" applyProtection="1">
      <alignment horizontal="center" vertical="center" wrapText="1"/>
      <protection/>
    </xf>
    <xf numFmtId="2" fontId="1" fillId="33" borderId="15" xfId="0" applyNumberFormat="1" applyFont="1" applyFill="1" applyBorder="1" applyAlignment="1">
      <alignment horizontal="center" vertical="center"/>
    </xf>
    <xf numFmtId="4" fontId="1" fillId="33" borderId="15" xfId="0" applyNumberFormat="1" applyFont="1" applyFill="1" applyBorder="1" applyAlignment="1">
      <alignment horizontal="center" vertical="center"/>
    </xf>
    <xf numFmtId="1" fontId="1" fillId="33" borderId="15" xfId="0" applyNumberFormat="1" applyFont="1" applyFill="1" applyBorder="1" applyAlignment="1">
      <alignment horizontal="center" vertical="center" wrapText="1"/>
    </xf>
    <xf numFmtId="49" fontId="1" fillId="33" borderId="15" xfId="0" applyNumberFormat="1" applyFont="1" applyFill="1" applyBorder="1" applyAlignment="1">
      <alignment horizontal="center" vertical="center" wrapText="1"/>
    </xf>
    <xf numFmtId="49" fontId="1" fillId="33" borderId="16" xfId="0" applyNumberFormat="1" applyFont="1" applyFill="1" applyBorder="1" applyAlignment="1">
      <alignment horizontal="center" vertical="center" wrapText="1"/>
    </xf>
    <xf numFmtId="0" fontId="8" fillId="33" borderId="15" xfId="0" applyFont="1" applyFill="1" applyBorder="1" applyAlignment="1">
      <alignment horizontal="center" vertical="center" wrapText="1"/>
    </xf>
    <xf numFmtId="49" fontId="1" fillId="33" borderId="10" xfId="72" applyNumberFormat="1" applyFont="1" applyFill="1" applyBorder="1" applyAlignment="1" applyProtection="1">
      <alignment horizontal="center" vertical="center" wrapText="1"/>
      <protection/>
    </xf>
    <xf numFmtId="0" fontId="8" fillId="33" borderId="10" xfId="0" applyFont="1" applyFill="1" applyBorder="1" applyAlignment="1">
      <alignment horizontal="center" vertical="center"/>
    </xf>
    <xf numFmtId="0" fontId="14" fillId="33" borderId="0" xfId="0" applyFont="1" applyFill="1" applyAlignment="1">
      <alignment horizontal="center"/>
    </xf>
    <xf numFmtId="0" fontId="14" fillId="33" borderId="0" xfId="0" applyFont="1" applyFill="1" applyAlignment="1">
      <alignment/>
    </xf>
    <xf numFmtId="0" fontId="14" fillId="0" borderId="0" xfId="0" applyFont="1" applyFill="1" applyAlignment="1">
      <alignment/>
    </xf>
    <xf numFmtId="0" fontId="65" fillId="0" borderId="0" xfId="0" applyFont="1" applyFill="1" applyAlignment="1">
      <alignment horizontal="center"/>
    </xf>
    <xf numFmtId="0" fontId="15" fillId="0" borderId="0" xfId="0" applyFont="1" applyFill="1" applyAlignment="1">
      <alignment/>
    </xf>
    <xf numFmtId="0" fontId="16" fillId="33" borderId="0" xfId="0" applyFont="1" applyFill="1" applyAlignment="1">
      <alignment horizontal="center"/>
    </xf>
    <xf numFmtId="0" fontId="15" fillId="33" borderId="0" xfId="0" applyFont="1" applyFill="1" applyAlignment="1">
      <alignment/>
    </xf>
    <xf numFmtId="0" fontId="0"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49" fontId="4" fillId="33" borderId="17" xfId="0" applyNumberFormat="1" applyFont="1" applyFill="1" applyBorder="1" applyAlignment="1">
      <alignment horizontal="center" vertical="center" wrapText="1"/>
    </xf>
    <xf numFmtId="49" fontId="4" fillId="33" borderId="18" xfId="0" applyNumberFormat="1"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62" fillId="33" borderId="10" xfId="0" applyFont="1" applyFill="1" applyBorder="1" applyAlignment="1">
      <alignment horizontal="center" vertical="center" wrapText="1"/>
    </xf>
    <xf numFmtId="49" fontId="62" fillId="33" borderId="17" xfId="0" applyNumberFormat="1" applyFont="1" applyFill="1" applyBorder="1" applyAlignment="1">
      <alignment horizontal="center" vertical="center" wrapText="1"/>
    </xf>
    <xf numFmtId="49" fontId="62" fillId="33" borderId="18" xfId="0" applyNumberFormat="1" applyFont="1" applyFill="1" applyBorder="1" applyAlignment="1">
      <alignment horizontal="center" vertical="center" wrapText="1"/>
    </xf>
    <xf numFmtId="0" fontId="62" fillId="33" borderId="19" xfId="0" applyFont="1" applyFill="1" applyBorder="1" applyAlignment="1">
      <alignment horizontal="center" vertical="center" wrapText="1"/>
    </xf>
    <xf numFmtId="0" fontId="62" fillId="34" borderId="10" xfId="0" applyFont="1" applyFill="1" applyBorder="1" applyAlignment="1">
      <alignment horizontal="center" vertical="center" wrapText="1"/>
    </xf>
    <xf numFmtId="49" fontId="8" fillId="35" borderId="10" xfId="0" applyNumberFormat="1" applyFont="1" applyFill="1" applyBorder="1" applyAlignment="1">
      <alignment horizontal="center" vertical="center" wrapText="1" shrinkToFi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Excel Built-in Excel Built-in Excel Built-in Excel Built-in Excel Built-in Excel Built-in Excel Bui" xfId="43"/>
    <cellStyle name="Excel Built-in Excel Built-in Excel Built-in Excel Built-in Excel Built-in Excel Built-in Excel Built-in Excel " xfId="44"/>
    <cellStyle name="Excel Built-in Excel Built-in Excel Built-in Excel Built-in Excel Built-in Excel Built-in Excel Built-in Excel Bui" xfId="45"/>
    <cellStyle name="Excel Built-in Excel Built-in Excel Built-in Excel Built-in Excel Built-in Excel Built-in Excel Built-in Excel Buil" xfId="46"/>
    <cellStyle name="Excel Built-in Excel Built-in Excel Built-in Excel Built-in Excel Built-in Excel Built-in Excel Built-in Excel Built-in Excel Built-in Excel Built-in Excel Built-in Excel Built-in Excel Bui" xfId="47"/>
    <cellStyle name="Excel Built-in Excel Built-in Excel Built-in Excel Built-in Excel Built-in Excel Built-in Excel Built-in Excel Built-in Excel Built-in Excel Built-in Excel Built-in Excel Built-in Excel Built-in Excel Built-in Excel Built-in Excel Built-in Excel" xfId="48"/>
    <cellStyle name="Hyperlink" xfId="49"/>
    <cellStyle name="Followed Hyperlink" xfId="50"/>
    <cellStyle name="Ieșire" xfId="51"/>
    <cellStyle name="Intrare" xfId="52"/>
    <cellStyle name="Currency" xfId="53"/>
    <cellStyle name="Currency [0]" xfId="54"/>
    <cellStyle name="Neutru" xfId="55"/>
    <cellStyle name="Normal 2 2" xfId="56"/>
    <cellStyle name="Normal 3" xfId="57"/>
    <cellStyle name="Normal_Formular 29-partea II (inv)-diminuat" xfId="58"/>
    <cellStyle name="Normal_Formular 29-partea II (inv)-diminuat 3" xfId="59"/>
    <cellStyle name="Notă" xfId="60"/>
    <cellStyle name="Percent" xfId="61"/>
    <cellStyle name="TableStyleLight1" xfId="62"/>
    <cellStyle name="Text avertisment" xfId="63"/>
    <cellStyle name="Text explicativ" xfId="64"/>
    <cellStyle name="Titlu" xfId="65"/>
    <cellStyle name="Titlu 1" xfId="66"/>
    <cellStyle name="Titlu 2" xfId="67"/>
    <cellStyle name="Titlu 3" xfId="68"/>
    <cellStyle name="Titlu 4" xfId="69"/>
    <cellStyle name="Total" xfId="70"/>
    <cellStyle name="Verificare celulă" xfId="71"/>
    <cellStyle name="Comma" xfId="72"/>
    <cellStyle name="Comma [0]"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182"/>
  <sheetViews>
    <sheetView tabSelected="1" zoomScale="70" zoomScaleNormal="70" zoomScalePageLayoutView="0" workbookViewId="0" topLeftCell="L42">
      <selection activeCell="Y45" sqref="Y45"/>
    </sheetView>
  </sheetViews>
  <sheetFormatPr defaultColWidth="9.140625" defaultRowHeight="12.75"/>
  <cols>
    <col min="1" max="1" width="5.140625" style="40" customWidth="1"/>
    <col min="2" max="2" width="39.421875" style="2" customWidth="1"/>
    <col min="3" max="3" width="16.57421875" style="2" customWidth="1"/>
    <col min="4" max="4" width="21.00390625" style="1" customWidth="1"/>
    <col min="5" max="5" width="9.57421875" style="1" bestFit="1" customWidth="1"/>
    <col min="6" max="6" width="13.8515625" style="1" bestFit="1" customWidth="1"/>
    <col min="7" max="7" width="12.140625" style="2" customWidth="1"/>
    <col min="8" max="8" width="21.8515625" style="2" customWidth="1"/>
    <col min="9" max="9" width="13.421875" style="30" customWidth="1"/>
    <col min="10" max="10" width="13.8515625" style="2" bestFit="1" customWidth="1"/>
    <col min="11" max="11" width="12.8515625" style="2" bestFit="1" customWidth="1"/>
    <col min="12" max="12" width="17.421875" style="2" bestFit="1" customWidth="1"/>
    <col min="13" max="13" width="15.8515625" style="2" bestFit="1" customWidth="1"/>
    <col min="14" max="14" width="14.421875" style="2" bestFit="1" customWidth="1"/>
    <col min="15" max="15" width="17.421875" style="2" bestFit="1" customWidth="1"/>
    <col min="16" max="16" width="15.8515625" style="2" bestFit="1" customWidth="1"/>
    <col min="17" max="17" width="12.140625" style="2" bestFit="1" customWidth="1"/>
    <col min="18" max="18" width="16.7109375" style="2" bestFit="1" customWidth="1"/>
    <col min="19" max="19" width="21.7109375" style="2" customWidth="1"/>
    <col min="20" max="20" width="21.57421875" style="24" hidden="1" customWidth="1"/>
    <col min="21" max="21" width="18.28125" style="2" hidden="1" customWidth="1"/>
    <col min="22" max="22" width="23.57421875" style="3" hidden="1" customWidth="1"/>
    <col min="23" max="23" width="20.28125" style="3" hidden="1" customWidth="1"/>
    <col min="24" max="24" width="10.28125" style="2" hidden="1" customWidth="1"/>
    <col min="25" max="25" width="50.7109375" style="176" customWidth="1"/>
    <col min="26" max="26" width="21.421875" style="2" hidden="1" customWidth="1"/>
    <col min="27" max="27" width="19.28125" style="2" customWidth="1"/>
    <col min="28" max="30" width="0" style="2" hidden="1" customWidth="1"/>
    <col min="31" max="16384" width="9.140625" style="2" customWidth="1"/>
  </cols>
  <sheetData>
    <row r="1" spans="1:27" s="4" customFormat="1" ht="15.75">
      <c r="A1" s="36" t="s">
        <v>28</v>
      </c>
      <c r="B1" s="38"/>
      <c r="C1" s="38"/>
      <c r="D1" s="38"/>
      <c r="E1" s="40"/>
      <c r="F1" s="40"/>
      <c r="G1" s="38"/>
      <c r="H1" s="38"/>
      <c r="I1" s="30"/>
      <c r="J1" s="38"/>
      <c r="K1" s="38"/>
      <c r="L1" s="38"/>
      <c r="M1" s="38"/>
      <c r="N1" s="38"/>
      <c r="O1" s="38"/>
      <c r="P1" s="38"/>
      <c r="Q1" s="38"/>
      <c r="R1" s="38"/>
      <c r="S1" s="172"/>
      <c r="T1" s="24"/>
      <c r="U1" s="38"/>
      <c r="V1" s="177"/>
      <c r="W1" s="177"/>
      <c r="X1" s="38"/>
      <c r="Y1" s="36"/>
      <c r="Z1" s="38"/>
      <c r="AA1" s="38"/>
    </row>
    <row r="2" spans="1:27" s="8" customFormat="1" ht="15.75">
      <c r="A2" s="37" t="s">
        <v>0</v>
      </c>
      <c r="B2" s="178"/>
      <c r="C2" s="178"/>
      <c r="D2" s="178"/>
      <c r="E2" s="40"/>
      <c r="F2" s="40"/>
      <c r="G2" s="174"/>
      <c r="H2" s="178"/>
      <c r="I2" s="179"/>
      <c r="J2" s="178"/>
      <c r="K2" s="178"/>
      <c r="L2" s="178"/>
      <c r="M2" s="178"/>
      <c r="N2" s="178"/>
      <c r="O2" s="178"/>
      <c r="P2" s="178"/>
      <c r="Q2" s="178"/>
      <c r="R2" s="178"/>
      <c r="S2" s="178"/>
      <c r="T2" s="180"/>
      <c r="U2" s="38"/>
      <c r="V2" s="177"/>
      <c r="W2" s="177"/>
      <c r="X2" s="178"/>
      <c r="Y2" s="181"/>
      <c r="Z2" s="178"/>
      <c r="AA2" s="178"/>
    </row>
    <row r="3" spans="1:27" s="8" customFormat="1" ht="18.75">
      <c r="A3" s="38"/>
      <c r="B3" s="178"/>
      <c r="C3" s="178"/>
      <c r="D3" s="104"/>
      <c r="E3" s="178"/>
      <c r="F3" s="214"/>
      <c r="G3" s="215"/>
      <c r="H3" s="216"/>
      <c r="I3" s="216"/>
      <c r="J3" s="217" t="s">
        <v>338</v>
      </c>
      <c r="K3" s="216"/>
      <c r="L3" s="216"/>
      <c r="M3" s="216"/>
      <c r="N3" s="215"/>
      <c r="O3" s="178"/>
      <c r="P3" s="178"/>
      <c r="Q3" s="178"/>
      <c r="R3" s="178"/>
      <c r="S3" s="178"/>
      <c r="T3" s="180"/>
      <c r="U3" s="38"/>
      <c r="V3" s="177"/>
      <c r="W3" s="177"/>
      <c r="X3" s="178"/>
      <c r="Y3" s="181"/>
      <c r="Z3" s="178"/>
      <c r="AA3" s="178"/>
    </row>
    <row r="4" spans="1:27" s="8" customFormat="1" ht="15.75">
      <c r="A4" s="38"/>
      <c r="B4" s="178"/>
      <c r="C4" s="178"/>
      <c r="D4" s="178"/>
      <c r="E4" s="40"/>
      <c r="F4" s="40"/>
      <c r="G4" s="178"/>
      <c r="H4" s="178"/>
      <c r="I4" s="179"/>
      <c r="J4" s="178"/>
      <c r="K4" s="178"/>
      <c r="L4" s="178"/>
      <c r="M4" s="178"/>
      <c r="N4" s="178"/>
      <c r="O4" s="178"/>
      <c r="P4" s="178"/>
      <c r="Q4" s="178"/>
      <c r="R4" s="178"/>
      <c r="S4" s="178"/>
      <c r="T4" s="180"/>
      <c r="U4" s="38"/>
      <c r="V4" s="177"/>
      <c r="W4" s="177"/>
      <c r="X4" s="178"/>
      <c r="Y4" s="181"/>
      <c r="Z4" s="178"/>
      <c r="AA4" s="178"/>
    </row>
    <row r="5" spans="1:28" s="11" customFormat="1" ht="120.75" customHeight="1">
      <c r="A5" s="224" t="s">
        <v>1</v>
      </c>
      <c r="B5" s="224" t="s">
        <v>2</v>
      </c>
      <c r="C5" s="224" t="s">
        <v>3</v>
      </c>
      <c r="D5" s="224" t="s">
        <v>4</v>
      </c>
      <c r="E5" s="224" t="s">
        <v>5</v>
      </c>
      <c r="F5" s="224" t="s">
        <v>6</v>
      </c>
      <c r="G5" s="224" t="s">
        <v>7</v>
      </c>
      <c r="H5" s="97" t="s">
        <v>8</v>
      </c>
      <c r="I5" s="228" t="s">
        <v>9</v>
      </c>
      <c r="J5" s="224" t="s">
        <v>10</v>
      </c>
      <c r="K5" s="224" t="s">
        <v>11</v>
      </c>
      <c r="L5" s="224" t="s">
        <v>12</v>
      </c>
      <c r="M5" s="224"/>
      <c r="N5" s="224"/>
      <c r="O5" s="224" t="s">
        <v>232</v>
      </c>
      <c r="P5" s="224"/>
      <c r="Q5" s="224"/>
      <c r="R5" s="224" t="s">
        <v>13</v>
      </c>
      <c r="S5" s="224" t="s">
        <v>14</v>
      </c>
      <c r="T5" s="225" t="s">
        <v>15</v>
      </c>
      <c r="U5" s="227" t="s">
        <v>16</v>
      </c>
      <c r="V5" s="98" t="s">
        <v>17</v>
      </c>
      <c r="W5" s="98" t="s">
        <v>18</v>
      </c>
      <c r="X5" s="99"/>
      <c r="Y5" s="223" t="s">
        <v>235</v>
      </c>
      <c r="Z5" s="223" t="s">
        <v>241</v>
      </c>
      <c r="AA5" s="223" t="s">
        <v>318</v>
      </c>
      <c r="AB5" s="100"/>
    </row>
    <row r="6" spans="1:28" s="12" customFormat="1" ht="85.5" customHeight="1">
      <c r="A6" s="224"/>
      <c r="B6" s="224"/>
      <c r="C6" s="224"/>
      <c r="D6" s="224"/>
      <c r="E6" s="224"/>
      <c r="F6" s="224"/>
      <c r="G6" s="224"/>
      <c r="H6" s="97" t="s">
        <v>19</v>
      </c>
      <c r="I6" s="228"/>
      <c r="J6" s="224"/>
      <c r="K6" s="224"/>
      <c r="L6" s="97" t="s">
        <v>20</v>
      </c>
      <c r="M6" s="97" t="s">
        <v>21</v>
      </c>
      <c r="N6" s="97" t="s">
        <v>22</v>
      </c>
      <c r="O6" s="97" t="s">
        <v>20</v>
      </c>
      <c r="P6" s="97" t="s">
        <v>21</v>
      </c>
      <c r="Q6" s="97" t="s">
        <v>22</v>
      </c>
      <c r="R6" s="224"/>
      <c r="S6" s="224"/>
      <c r="T6" s="226"/>
      <c r="U6" s="227"/>
      <c r="V6" s="101"/>
      <c r="W6" s="101"/>
      <c r="X6" s="73"/>
      <c r="Y6" s="223"/>
      <c r="Z6" s="223"/>
      <c r="AA6" s="223"/>
      <c r="AB6" s="102"/>
    </row>
    <row r="7" spans="1:28" s="10" customFormat="1" ht="15.75">
      <c r="A7" s="39">
        <v>0</v>
      </c>
      <c r="B7" s="39">
        <v>1</v>
      </c>
      <c r="C7" s="39">
        <v>2</v>
      </c>
      <c r="D7" s="39">
        <v>3</v>
      </c>
      <c r="E7" s="39">
        <v>4</v>
      </c>
      <c r="F7" s="39">
        <v>5</v>
      </c>
      <c r="G7" s="39">
        <v>6</v>
      </c>
      <c r="H7" s="39">
        <v>7</v>
      </c>
      <c r="I7" s="32">
        <v>8</v>
      </c>
      <c r="J7" s="39">
        <v>9</v>
      </c>
      <c r="K7" s="39">
        <v>10</v>
      </c>
      <c r="L7" s="39">
        <v>11</v>
      </c>
      <c r="M7" s="39">
        <v>12</v>
      </c>
      <c r="N7" s="39">
        <v>13</v>
      </c>
      <c r="O7" s="39">
        <v>14</v>
      </c>
      <c r="P7" s="39">
        <v>15</v>
      </c>
      <c r="Q7" s="39">
        <v>16</v>
      </c>
      <c r="R7" s="39">
        <v>17</v>
      </c>
      <c r="S7" s="39">
        <v>18</v>
      </c>
      <c r="T7" s="31">
        <v>19</v>
      </c>
      <c r="U7" s="73">
        <v>20</v>
      </c>
      <c r="V7" s="101">
        <v>21</v>
      </c>
      <c r="W7" s="101">
        <v>22</v>
      </c>
      <c r="X7" s="73">
        <v>23</v>
      </c>
      <c r="Y7" s="103">
        <v>19</v>
      </c>
      <c r="Z7" s="103"/>
      <c r="AA7" s="103">
        <v>20</v>
      </c>
      <c r="AB7" s="104"/>
    </row>
    <row r="8" spans="1:27" s="20" customFormat="1" ht="93" customHeight="1">
      <c r="A8" s="27">
        <f>1</f>
        <v>1</v>
      </c>
      <c r="B8" s="51" t="s">
        <v>23</v>
      </c>
      <c r="C8" s="27" t="s">
        <v>24</v>
      </c>
      <c r="D8" s="27" t="s">
        <v>25</v>
      </c>
      <c r="E8" s="27" t="s">
        <v>26</v>
      </c>
      <c r="F8" s="33">
        <v>989</v>
      </c>
      <c r="G8" s="34">
        <v>100</v>
      </c>
      <c r="H8" s="74">
        <v>2091930000</v>
      </c>
      <c r="I8" s="27">
        <v>2</v>
      </c>
      <c r="J8" s="17">
        <v>98.92</v>
      </c>
      <c r="K8" s="17">
        <v>88.97</v>
      </c>
      <c r="L8" s="15">
        <f>M8+N8</f>
        <v>3080106</v>
      </c>
      <c r="M8" s="15">
        <v>3080106</v>
      </c>
      <c r="N8" s="15">
        <v>0</v>
      </c>
      <c r="O8" s="15">
        <f>P8+Q8</f>
        <v>5638.41</v>
      </c>
      <c r="P8" s="15">
        <v>5638.41</v>
      </c>
      <c r="Q8" s="15">
        <v>0</v>
      </c>
      <c r="R8" s="61" t="s">
        <v>203</v>
      </c>
      <c r="S8" s="43" t="s">
        <v>204</v>
      </c>
      <c r="T8" s="79" t="s">
        <v>27</v>
      </c>
      <c r="U8" s="28" t="s">
        <v>28</v>
      </c>
      <c r="V8" s="46">
        <f>L8-M8-N8</f>
        <v>0</v>
      </c>
      <c r="W8" s="46">
        <f>O8-P8-Q8</f>
        <v>0</v>
      </c>
      <c r="X8" s="28"/>
      <c r="Y8" s="87"/>
      <c r="Z8" s="187"/>
      <c r="AA8" s="85"/>
    </row>
    <row r="9" spans="1:27" s="20" customFormat="1" ht="124.5" customHeight="1">
      <c r="A9" s="27">
        <v>2</v>
      </c>
      <c r="B9" s="42" t="s">
        <v>37</v>
      </c>
      <c r="C9" s="27" t="s">
        <v>24</v>
      </c>
      <c r="D9" s="27" t="s">
        <v>38</v>
      </c>
      <c r="E9" s="19" t="s">
        <v>26</v>
      </c>
      <c r="F9" s="19">
        <v>1004</v>
      </c>
      <c r="G9" s="44">
        <v>96.5</v>
      </c>
      <c r="H9" s="49">
        <f>894374213/4.45</f>
        <v>200982969.21348312</v>
      </c>
      <c r="I9" s="45">
        <v>81</v>
      </c>
      <c r="J9" s="17">
        <v>66.54</v>
      </c>
      <c r="K9" s="17">
        <v>52.44</v>
      </c>
      <c r="L9" s="15">
        <v>3485239</v>
      </c>
      <c r="M9" s="15">
        <v>3485239</v>
      </c>
      <c r="N9" s="15">
        <v>0</v>
      </c>
      <c r="O9" s="15">
        <v>1537510</v>
      </c>
      <c r="P9" s="15">
        <v>1537510</v>
      </c>
      <c r="Q9" s="15">
        <v>0</v>
      </c>
      <c r="R9" s="14">
        <v>2013</v>
      </c>
      <c r="S9" s="14">
        <v>2018</v>
      </c>
      <c r="T9" s="80" t="s">
        <v>27</v>
      </c>
      <c r="U9" s="28" t="s">
        <v>28</v>
      </c>
      <c r="V9" s="46">
        <f>L9-M9-N9</f>
        <v>0</v>
      </c>
      <c r="W9" s="46">
        <f>O9-P9-Q9</f>
        <v>0</v>
      </c>
      <c r="X9" s="28"/>
      <c r="Y9" s="87"/>
      <c r="Z9" s="188"/>
      <c r="AA9" s="87"/>
    </row>
    <row r="10" spans="1:27" s="20" customFormat="1" ht="61.5" customHeight="1">
      <c r="A10" s="27">
        <v>3</v>
      </c>
      <c r="B10" s="52" t="s">
        <v>44</v>
      </c>
      <c r="C10" s="27" t="s">
        <v>45</v>
      </c>
      <c r="D10" s="27" t="s">
        <v>46</v>
      </c>
      <c r="E10" s="27" t="s">
        <v>26</v>
      </c>
      <c r="F10" s="27">
        <v>1031</v>
      </c>
      <c r="G10" s="53">
        <v>95.5</v>
      </c>
      <c r="H10" s="41">
        <v>117113838</v>
      </c>
      <c r="I10" s="27">
        <v>1</v>
      </c>
      <c r="J10" s="17">
        <v>59</v>
      </c>
      <c r="K10" s="17">
        <v>43</v>
      </c>
      <c r="L10" s="15">
        <v>1692576</v>
      </c>
      <c r="M10" s="15">
        <v>1692576</v>
      </c>
      <c r="N10" s="15">
        <v>0</v>
      </c>
      <c r="O10" s="15">
        <v>720797</v>
      </c>
      <c r="P10" s="15">
        <v>720797</v>
      </c>
      <c r="Q10" s="15">
        <v>0</v>
      </c>
      <c r="R10" s="27">
        <v>2012</v>
      </c>
      <c r="S10" s="27">
        <v>2019</v>
      </c>
      <c r="T10" s="80" t="s">
        <v>27</v>
      </c>
      <c r="U10" s="28" t="s">
        <v>28</v>
      </c>
      <c r="V10" s="46">
        <f>L10-M10-N10</f>
        <v>0</v>
      </c>
      <c r="W10" s="46">
        <f>O10-P10-Q10</f>
        <v>0</v>
      </c>
      <c r="X10" s="54"/>
      <c r="Y10" s="87" t="s">
        <v>286</v>
      </c>
      <c r="Z10" s="189"/>
      <c r="AA10" s="221"/>
    </row>
    <row r="11" spans="1:27" s="20" customFormat="1" ht="78" customHeight="1">
      <c r="A11" s="27">
        <v>4</v>
      </c>
      <c r="B11" s="19" t="s">
        <v>47</v>
      </c>
      <c r="C11" s="27" t="s">
        <v>24</v>
      </c>
      <c r="D11" s="27" t="s">
        <v>25</v>
      </c>
      <c r="E11" s="27" t="s">
        <v>26</v>
      </c>
      <c r="F11" s="27">
        <v>998</v>
      </c>
      <c r="G11" s="34">
        <v>95</v>
      </c>
      <c r="H11" s="74">
        <v>150349000</v>
      </c>
      <c r="I11" s="27">
        <v>18</v>
      </c>
      <c r="J11" s="55">
        <v>10.6</v>
      </c>
      <c r="K11" s="50">
        <v>12.75</v>
      </c>
      <c r="L11" s="15">
        <v>226837</v>
      </c>
      <c r="M11" s="15">
        <v>226837</v>
      </c>
      <c r="N11" s="15">
        <v>0</v>
      </c>
      <c r="O11" s="15">
        <f>P11+Q11</f>
        <v>110340.1442</v>
      </c>
      <c r="P11" s="15">
        <v>110340.1442</v>
      </c>
      <c r="Q11" s="15">
        <v>0</v>
      </c>
      <c r="R11" s="14" t="s">
        <v>84</v>
      </c>
      <c r="S11" s="16" t="s">
        <v>220</v>
      </c>
      <c r="T11" s="79" t="s">
        <v>27</v>
      </c>
      <c r="U11" s="28" t="s">
        <v>28</v>
      </c>
      <c r="V11" s="46">
        <f>L11-M11-N11</f>
        <v>0</v>
      </c>
      <c r="W11" s="46">
        <f>O11-P11-Q11</f>
        <v>0</v>
      </c>
      <c r="X11" s="28"/>
      <c r="Y11" s="87"/>
      <c r="Z11" s="188"/>
      <c r="AA11" s="87"/>
    </row>
    <row r="12" spans="1:28" s="88" customFormat="1" ht="162.75" customHeight="1">
      <c r="A12" s="27">
        <v>5</v>
      </c>
      <c r="B12" s="51" t="s">
        <v>129</v>
      </c>
      <c r="C12" s="27" t="s">
        <v>24</v>
      </c>
      <c r="D12" s="27" t="s">
        <v>25</v>
      </c>
      <c r="E12" s="27" t="s">
        <v>26</v>
      </c>
      <c r="F12" s="27">
        <v>364</v>
      </c>
      <c r="G12" s="34">
        <v>92.5</v>
      </c>
      <c r="H12" s="74">
        <v>539237000</v>
      </c>
      <c r="I12" s="27">
        <v>56</v>
      </c>
      <c r="J12" s="50">
        <v>88</v>
      </c>
      <c r="K12" s="50">
        <v>86.18</v>
      </c>
      <c r="L12" s="15">
        <f>M12+N12</f>
        <v>361942</v>
      </c>
      <c r="M12" s="15">
        <v>361942</v>
      </c>
      <c r="N12" s="15">
        <v>0</v>
      </c>
      <c r="O12" s="15">
        <f>P12+Q12</f>
        <v>35760.926</v>
      </c>
      <c r="P12" s="15">
        <v>35760.926</v>
      </c>
      <c r="Q12" s="15">
        <v>0</v>
      </c>
      <c r="R12" s="18" t="s">
        <v>218</v>
      </c>
      <c r="S12" s="16" t="s">
        <v>40</v>
      </c>
      <c r="T12" s="79" t="s">
        <v>32</v>
      </c>
      <c r="U12" s="28" t="s">
        <v>28</v>
      </c>
      <c r="V12" s="46">
        <f>L12-M12-N12</f>
        <v>0</v>
      </c>
      <c r="W12" s="46">
        <f>O12-P12-Q12</f>
        <v>0</v>
      </c>
      <c r="X12" s="28"/>
      <c r="Y12" s="85" t="s">
        <v>316</v>
      </c>
      <c r="Z12" s="188"/>
      <c r="AA12" s="87" t="s">
        <v>319</v>
      </c>
      <c r="AB12" s="20" t="s">
        <v>306</v>
      </c>
    </row>
    <row r="13" spans="1:27" s="20" customFormat="1" ht="150.75" customHeight="1">
      <c r="A13" s="27">
        <v>6</v>
      </c>
      <c r="B13" s="52" t="s">
        <v>104</v>
      </c>
      <c r="C13" s="58" t="s">
        <v>105</v>
      </c>
      <c r="D13" s="58" t="s">
        <v>106</v>
      </c>
      <c r="E13" s="58" t="s">
        <v>26</v>
      </c>
      <c r="F13" s="58">
        <v>55</v>
      </c>
      <c r="G13" s="53">
        <v>92.5</v>
      </c>
      <c r="H13" s="19" t="s">
        <v>107</v>
      </c>
      <c r="I13" s="58">
        <v>1</v>
      </c>
      <c r="J13" s="107">
        <v>40</v>
      </c>
      <c r="K13" s="107">
        <v>20</v>
      </c>
      <c r="L13" s="76">
        <v>118799</v>
      </c>
      <c r="M13" s="76">
        <v>118799</v>
      </c>
      <c r="N13" s="76">
        <v>0</v>
      </c>
      <c r="O13" s="76">
        <v>51580</v>
      </c>
      <c r="P13" s="76">
        <v>51580</v>
      </c>
      <c r="Q13" s="76">
        <v>0</v>
      </c>
      <c r="R13" s="182">
        <v>1996</v>
      </c>
      <c r="S13" s="110">
        <v>2017</v>
      </c>
      <c r="T13" s="183"/>
      <c r="U13" s="184" t="s">
        <v>28</v>
      </c>
      <c r="V13" s="184"/>
      <c r="W13" s="184"/>
      <c r="X13" s="68"/>
      <c r="Y13" s="85" t="s">
        <v>239</v>
      </c>
      <c r="Z13" s="189"/>
      <c r="AA13" s="221"/>
    </row>
    <row r="14" spans="1:28" s="88" customFormat="1" ht="61.5" customHeight="1">
      <c r="A14" s="27">
        <v>7</v>
      </c>
      <c r="B14" s="51" t="s">
        <v>41</v>
      </c>
      <c r="C14" s="27" t="s">
        <v>24</v>
      </c>
      <c r="D14" s="27" t="s">
        <v>25</v>
      </c>
      <c r="E14" s="27" t="s">
        <v>26</v>
      </c>
      <c r="F14" s="33">
        <v>990</v>
      </c>
      <c r="G14" s="34">
        <v>91</v>
      </c>
      <c r="H14" s="74">
        <v>755742000</v>
      </c>
      <c r="I14" s="27">
        <v>5</v>
      </c>
      <c r="J14" s="17">
        <v>99.23</v>
      </c>
      <c r="K14" s="17">
        <v>61.31</v>
      </c>
      <c r="L14" s="15">
        <f>M14+N14</f>
        <v>1303931</v>
      </c>
      <c r="M14" s="15">
        <v>1303931</v>
      </c>
      <c r="N14" s="15">
        <v>0</v>
      </c>
      <c r="O14" s="15">
        <f>P14+Q14</f>
        <v>34504.82</v>
      </c>
      <c r="P14" s="15">
        <v>34504.82</v>
      </c>
      <c r="Q14" s="15">
        <v>0</v>
      </c>
      <c r="R14" s="14">
        <v>2008</v>
      </c>
      <c r="S14" s="19" t="s">
        <v>224</v>
      </c>
      <c r="T14" s="79" t="s">
        <v>27</v>
      </c>
      <c r="U14" s="28" t="s">
        <v>28</v>
      </c>
      <c r="V14" s="46">
        <f>L14-M14-N14</f>
        <v>0</v>
      </c>
      <c r="W14" s="46">
        <f>O14-P14-Q14</f>
        <v>0</v>
      </c>
      <c r="X14" s="28"/>
      <c r="Y14" s="85" t="s">
        <v>287</v>
      </c>
      <c r="Z14" s="188"/>
      <c r="AA14" s="87" t="s">
        <v>320</v>
      </c>
      <c r="AB14" s="20"/>
    </row>
    <row r="15" spans="1:27" s="20" customFormat="1" ht="150.75" customHeight="1">
      <c r="A15" s="27">
        <v>8</v>
      </c>
      <c r="B15" s="42" t="s">
        <v>58</v>
      </c>
      <c r="C15" s="27" t="s">
        <v>24</v>
      </c>
      <c r="D15" s="27" t="s">
        <v>38</v>
      </c>
      <c r="E15" s="19" t="s">
        <v>26</v>
      </c>
      <c r="F15" s="19">
        <v>1002</v>
      </c>
      <c r="G15" s="44">
        <v>91</v>
      </c>
      <c r="H15" s="49">
        <f>1556121000/4.45</f>
        <v>349690112.35955054</v>
      </c>
      <c r="I15" s="45">
        <v>82</v>
      </c>
      <c r="J15" s="17">
        <v>93.9</v>
      </c>
      <c r="K15" s="17">
        <v>82.7</v>
      </c>
      <c r="L15" s="15">
        <v>1386345</v>
      </c>
      <c r="M15" s="15">
        <v>1386345</v>
      </c>
      <c r="N15" s="15">
        <v>0</v>
      </c>
      <c r="O15" s="15">
        <v>196700</v>
      </c>
      <c r="P15" s="15">
        <v>196700</v>
      </c>
      <c r="Q15" s="15">
        <v>0</v>
      </c>
      <c r="R15" s="14">
        <v>2012</v>
      </c>
      <c r="S15" s="14">
        <v>2016</v>
      </c>
      <c r="T15" s="80" t="s">
        <v>27</v>
      </c>
      <c r="U15" s="28" t="s">
        <v>28</v>
      </c>
      <c r="V15" s="46">
        <f>L15-M15-N15</f>
        <v>0</v>
      </c>
      <c r="W15" s="46">
        <f>O15-P15-Q15</f>
        <v>0</v>
      </c>
      <c r="X15" s="28"/>
      <c r="Y15" s="87"/>
      <c r="Z15" s="188"/>
      <c r="AA15" s="87"/>
    </row>
    <row r="16" spans="1:27" s="20" customFormat="1" ht="77.25" customHeight="1">
      <c r="A16" s="27">
        <v>9</v>
      </c>
      <c r="B16" s="51" t="s">
        <v>59</v>
      </c>
      <c r="C16" s="27" t="s">
        <v>24</v>
      </c>
      <c r="D16" s="27" t="s">
        <v>25</v>
      </c>
      <c r="E16" s="27" t="s">
        <v>26</v>
      </c>
      <c r="F16" s="33">
        <v>988</v>
      </c>
      <c r="G16" s="34">
        <v>90.5</v>
      </c>
      <c r="H16" s="74">
        <v>627340000</v>
      </c>
      <c r="I16" s="27">
        <v>3</v>
      </c>
      <c r="J16" s="17">
        <v>57.47</v>
      </c>
      <c r="K16" s="17">
        <v>43.12</v>
      </c>
      <c r="L16" s="15">
        <f>M16+N16</f>
        <v>3518238</v>
      </c>
      <c r="M16" s="15">
        <v>3518238</v>
      </c>
      <c r="N16" s="15">
        <v>0</v>
      </c>
      <c r="O16" s="15">
        <f>P16+Q16</f>
        <v>1792817</v>
      </c>
      <c r="P16" s="15">
        <v>1792817</v>
      </c>
      <c r="Q16" s="15">
        <v>0</v>
      </c>
      <c r="R16" s="61" t="s">
        <v>205</v>
      </c>
      <c r="S16" s="43" t="s">
        <v>206</v>
      </c>
      <c r="T16" s="79" t="s">
        <v>27</v>
      </c>
      <c r="U16" s="28" t="s">
        <v>28</v>
      </c>
      <c r="V16" s="46">
        <f aca="true" t="shared" si="0" ref="V16:V22">L16-M16-N16</f>
        <v>0</v>
      </c>
      <c r="W16" s="46">
        <f aca="true" t="shared" si="1" ref="W16:W22">O16-P16-Q16</f>
        <v>0</v>
      </c>
      <c r="X16" s="28"/>
      <c r="Y16" s="85"/>
      <c r="Z16" s="187"/>
      <c r="AA16" s="85"/>
    </row>
    <row r="17" spans="1:28" s="88" customFormat="1" ht="66" customHeight="1">
      <c r="A17" s="27">
        <v>10</v>
      </c>
      <c r="B17" s="51" t="s">
        <v>69</v>
      </c>
      <c r="C17" s="27" t="s">
        <v>24</v>
      </c>
      <c r="D17" s="27" t="s">
        <v>25</v>
      </c>
      <c r="E17" s="27" t="s">
        <v>26</v>
      </c>
      <c r="F17" s="27">
        <v>1086</v>
      </c>
      <c r="G17" s="34">
        <v>90.5</v>
      </c>
      <c r="H17" s="74">
        <v>539237000</v>
      </c>
      <c r="I17" s="27">
        <v>22</v>
      </c>
      <c r="J17" s="17">
        <v>41.81</v>
      </c>
      <c r="K17" s="17">
        <v>32.12</v>
      </c>
      <c r="L17" s="15">
        <f>M17+N17</f>
        <v>932977</v>
      </c>
      <c r="M17" s="15">
        <v>932977</v>
      </c>
      <c r="N17" s="15">
        <v>0</v>
      </c>
      <c r="O17" s="15">
        <f>P17+Q17</f>
        <v>205254</v>
      </c>
      <c r="P17" s="15">
        <v>205254</v>
      </c>
      <c r="Q17" s="15">
        <v>0</v>
      </c>
      <c r="R17" s="14">
        <v>2009</v>
      </c>
      <c r="S17" s="16" t="s">
        <v>220</v>
      </c>
      <c r="T17" s="79" t="s">
        <v>61</v>
      </c>
      <c r="U17" s="28" t="s">
        <v>28</v>
      </c>
      <c r="V17" s="46">
        <f t="shared" si="0"/>
        <v>0</v>
      </c>
      <c r="W17" s="46">
        <f t="shared" si="1"/>
        <v>0</v>
      </c>
      <c r="X17" s="28"/>
      <c r="Y17" s="85" t="s">
        <v>270</v>
      </c>
      <c r="Z17" s="85" t="s">
        <v>245</v>
      </c>
      <c r="AA17" s="85" t="s">
        <v>321</v>
      </c>
      <c r="AB17" s="20"/>
    </row>
    <row r="18" spans="1:28" s="88" customFormat="1" ht="104.25" customHeight="1">
      <c r="A18" s="27">
        <v>11</v>
      </c>
      <c r="B18" s="51" t="s">
        <v>60</v>
      </c>
      <c r="C18" s="27" t="s">
        <v>24</v>
      </c>
      <c r="D18" s="27" t="s">
        <v>25</v>
      </c>
      <c r="E18" s="27" t="s">
        <v>26</v>
      </c>
      <c r="F18" s="27">
        <v>1082</v>
      </c>
      <c r="G18" s="34">
        <v>90.5</v>
      </c>
      <c r="H18" s="74">
        <v>162664000</v>
      </c>
      <c r="I18" s="27">
        <v>20</v>
      </c>
      <c r="J18" s="17">
        <v>73.29</v>
      </c>
      <c r="K18" s="17">
        <v>62.83</v>
      </c>
      <c r="L18" s="15">
        <f>M18+N18</f>
        <v>327127</v>
      </c>
      <c r="M18" s="15">
        <v>327127</v>
      </c>
      <c r="N18" s="15">
        <v>0</v>
      </c>
      <c r="O18" s="15">
        <f>P18+Q18</f>
        <v>59891</v>
      </c>
      <c r="P18" s="15">
        <v>59891</v>
      </c>
      <c r="Q18" s="15">
        <v>0</v>
      </c>
      <c r="R18" s="14">
        <v>2009</v>
      </c>
      <c r="S18" s="16" t="s">
        <v>40</v>
      </c>
      <c r="T18" s="79" t="s">
        <v>61</v>
      </c>
      <c r="U18" s="28" t="s">
        <v>28</v>
      </c>
      <c r="V18" s="46">
        <f t="shared" si="0"/>
        <v>0</v>
      </c>
      <c r="W18" s="46">
        <f t="shared" si="1"/>
        <v>0</v>
      </c>
      <c r="X18" s="28"/>
      <c r="Y18" s="85" t="s">
        <v>270</v>
      </c>
      <c r="Z18" s="85" t="s">
        <v>245</v>
      </c>
      <c r="AA18" s="85" t="s">
        <v>321</v>
      </c>
      <c r="AB18" s="20"/>
    </row>
    <row r="19" spans="1:27" s="20" customFormat="1" ht="72" customHeight="1">
      <c r="A19" s="27">
        <v>12</v>
      </c>
      <c r="B19" s="52" t="s">
        <v>65</v>
      </c>
      <c r="C19" s="58" t="s">
        <v>234</v>
      </c>
      <c r="D19" s="58" t="s">
        <v>231</v>
      </c>
      <c r="E19" s="58" t="s">
        <v>26</v>
      </c>
      <c r="F19" s="58">
        <v>1125</v>
      </c>
      <c r="G19" s="59">
        <v>90</v>
      </c>
      <c r="H19" s="41">
        <v>36235436</v>
      </c>
      <c r="I19" s="58">
        <v>1</v>
      </c>
      <c r="J19" s="66">
        <v>24.71</v>
      </c>
      <c r="K19" s="66">
        <v>21.96</v>
      </c>
      <c r="L19" s="62">
        <v>377838</v>
      </c>
      <c r="M19" s="62">
        <v>377838</v>
      </c>
      <c r="N19" s="62">
        <v>0</v>
      </c>
      <c r="O19" s="62">
        <v>294883</v>
      </c>
      <c r="P19" s="62">
        <v>294883</v>
      </c>
      <c r="Q19" s="62">
        <v>0</v>
      </c>
      <c r="R19" s="63">
        <v>2014</v>
      </c>
      <c r="S19" s="77">
        <v>2016</v>
      </c>
      <c r="T19" s="81" t="s">
        <v>27</v>
      </c>
      <c r="U19" s="64" t="s">
        <v>28</v>
      </c>
      <c r="V19" s="46">
        <f t="shared" si="0"/>
        <v>0</v>
      </c>
      <c r="W19" s="46">
        <f t="shared" si="1"/>
        <v>0</v>
      </c>
      <c r="X19" s="54"/>
      <c r="Y19" s="87" t="s">
        <v>286</v>
      </c>
      <c r="Z19" s="189"/>
      <c r="AA19" s="221"/>
    </row>
    <row r="20" spans="1:27" s="20" customFormat="1" ht="61.5" customHeight="1">
      <c r="A20" s="27">
        <v>13</v>
      </c>
      <c r="B20" s="51" t="s">
        <v>68</v>
      </c>
      <c r="C20" s="27" t="s">
        <v>24</v>
      </c>
      <c r="D20" s="27" t="s">
        <v>25</v>
      </c>
      <c r="E20" s="27" t="s">
        <v>26</v>
      </c>
      <c r="F20" s="33">
        <v>1081</v>
      </c>
      <c r="G20" s="34">
        <v>88.5</v>
      </c>
      <c r="H20" s="74">
        <v>1547642182</v>
      </c>
      <c r="I20" s="27">
        <v>1</v>
      </c>
      <c r="J20" s="17">
        <v>25.13</v>
      </c>
      <c r="K20" s="17">
        <v>22.56</v>
      </c>
      <c r="L20" s="15">
        <f aca="true" t="shared" si="2" ref="L20:L25">M20+N20</f>
        <v>2725284</v>
      </c>
      <c r="M20" s="15">
        <v>2725284</v>
      </c>
      <c r="N20" s="15">
        <v>0</v>
      </c>
      <c r="O20" s="15">
        <f>P20+Q20</f>
        <v>1535246.21</v>
      </c>
      <c r="P20" s="15">
        <v>1535246.21</v>
      </c>
      <c r="Q20" s="15">
        <v>0</v>
      </c>
      <c r="R20" s="61" t="s">
        <v>201</v>
      </c>
      <c r="S20" s="19" t="s">
        <v>202</v>
      </c>
      <c r="T20" s="79" t="s">
        <v>27</v>
      </c>
      <c r="U20" s="28" t="s">
        <v>28</v>
      </c>
      <c r="V20" s="46">
        <f t="shared" si="0"/>
        <v>0</v>
      </c>
      <c r="W20" s="46">
        <f t="shared" si="1"/>
        <v>0</v>
      </c>
      <c r="X20" s="28"/>
      <c r="Y20" s="85"/>
      <c r="Z20" s="85"/>
      <c r="AA20" s="85"/>
    </row>
    <row r="21" spans="1:27" s="20" customFormat="1" ht="61.5" customHeight="1">
      <c r="A21" s="27">
        <v>14</v>
      </c>
      <c r="B21" s="51" t="s">
        <v>73</v>
      </c>
      <c r="C21" s="27" t="s">
        <v>24</v>
      </c>
      <c r="D21" s="27" t="s">
        <v>25</v>
      </c>
      <c r="E21" s="27" t="s">
        <v>26</v>
      </c>
      <c r="F21" s="27">
        <v>985</v>
      </c>
      <c r="G21" s="34">
        <v>88.5</v>
      </c>
      <c r="H21" s="74">
        <v>101307000</v>
      </c>
      <c r="I21" s="27">
        <v>27</v>
      </c>
      <c r="J21" s="65">
        <v>26.05</v>
      </c>
      <c r="K21" s="17">
        <v>13.66</v>
      </c>
      <c r="L21" s="15">
        <f>M21+N21</f>
        <v>224615</v>
      </c>
      <c r="M21" s="15">
        <v>223096</v>
      </c>
      <c r="N21" s="15">
        <v>1519</v>
      </c>
      <c r="O21" s="15">
        <f>P21+Q21</f>
        <v>98489.16274</v>
      </c>
      <c r="P21" s="15">
        <v>98489.16274</v>
      </c>
      <c r="Q21" s="15">
        <v>0</v>
      </c>
      <c r="R21" s="14">
        <v>2010</v>
      </c>
      <c r="S21" s="16" t="s">
        <v>40</v>
      </c>
      <c r="T21" s="79" t="s">
        <v>27</v>
      </c>
      <c r="U21" s="28" t="s">
        <v>28</v>
      </c>
      <c r="V21" s="46">
        <f t="shared" si="0"/>
        <v>0</v>
      </c>
      <c r="W21" s="46">
        <f t="shared" si="1"/>
        <v>0</v>
      </c>
      <c r="X21" s="28"/>
      <c r="Y21" s="85"/>
      <c r="Z21" s="85"/>
      <c r="AA21" s="85"/>
    </row>
    <row r="22" spans="1:27" s="20" customFormat="1" ht="30.75" customHeight="1">
      <c r="A22" s="27">
        <v>15</v>
      </c>
      <c r="B22" s="51" t="s">
        <v>79</v>
      </c>
      <c r="C22" s="27" t="s">
        <v>24</v>
      </c>
      <c r="D22" s="27" t="s">
        <v>25</v>
      </c>
      <c r="E22" s="27" t="s">
        <v>26</v>
      </c>
      <c r="F22" s="27">
        <v>996</v>
      </c>
      <c r="G22" s="34">
        <v>87.5</v>
      </c>
      <c r="H22" s="74">
        <v>904153000</v>
      </c>
      <c r="I22" s="27">
        <v>24</v>
      </c>
      <c r="J22" s="65">
        <v>86.41</v>
      </c>
      <c r="K22" s="17">
        <v>55.42</v>
      </c>
      <c r="L22" s="15">
        <f t="shared" si="2"/>
        <v>522367</v>
      </c>
      <c r="M22" s="15">
        <v>522367</v>
      </c>
      <c r="N22" s="15">
        <v>0</v>
      </c>
      <c r="O22" s="15">
        <f>P22+Q22</f>
        <v>78732.81768000001</v>
      </c>
      <c r="P22" s="15">
        <v>78732.81768000001</v>
      </c>
      <c r="Q22" s="15">
        <v>0</v>
      </c>
      <c r="R22" s="14" t="s">
        <v>203</v>
      </c>
      <c r="S22" s="16" t="s">
        <v>70</v>
      </c>
      <c r="T22" s="79" t="s">
        <v>27</v>
      </c>
      <c r="U22" s="28" t="s">
        <v>28</v>
      </c>
      <c r="V22" s="46">
        <f t="shared" si="0"/>
        <v>0</v>
      </c>
      <c r="W22" s="46">
        <f t="shared" si="1"/>
        <v>0</v>
      </c>
      <c r="X22" s="28"/>
      <c r="Y22" s="85"/>
      <c r="Z22" s="85"/>
      <c r="AA22" s="85"/>
    </row>
    <row r="23" spans="1:27" s="20" customFormat="1" ht="30.75" customHeight="1">
      <c r="A23" s="27">
        <v>16</v>
      </c>
      <c r="B23" s="19" t="s">
        <v>81</v>
      </c>
      <c r="C23" s="27" t="s">
        <v>24</v>
      </c>
      <c r="D23" s="27" t="s">
        <v>25</v>
      </c>
      <c r="E23" s="27" t="s">
        <v>26</v>
      </c>
      <c r="F23" s="27">
        <v>1042</v>
      </c>
      <c r="G23" s="34">
        <v>87.5</v>
      </c>
      <c r="H23" s="74">
        <v>167688000</v>
      </c>
      <c r="I23" s="27">
        <v>26</v>
      </c>
      <c r="J23" s="55">
        <v>0.1</v>
      </c>
      <c r="K23" s="17">
        <v>23.04</v>
      </c>
      <c r="L23" s="15">
        <f t="shared" si="2"/>
        <v>214272</v>
      </c>
      <c r="M23" s="15">
        <v>214272</v>
      </c>
      <c r="N23" s="15">
        <v>0</v>
      </c>
      <c r="O23" s="15">
        <f>P23+Q23</f>
        <v>123651</v>
      </c>
      <c r="P23" s="15">
        <v>123651</v>
      </c>
      <c r="Q23" s="15">
        <v>0</v>
      </c>
      <c r="R23" s="14" t="s">
        <v>39</v>
      </c>
      <c r="S23" s="16" t="s">
        <v>220</v>
      </c>
      <c r="T23" s="79" t="s">
        <v>27</v>
      </c>
      <c r="U23" s="28" t="s">
        <v>28</v>
      </c>
      <c r="V23" s="46">
        <v>0</v>
      </c>
      <c r="W23" s="46">
        <v>0</v>
      </c>
      <c r="X23" s="28"/>
      <c r="Y23" s="85"/>
      <c r="Z23" s="85"/>
      <c r="AA23" s="85"/>
    </row>
    <row r="24" spans="1:28" s="88" customFormat="1" ht="121.5" customHeight="1">
      <c r="A24" s="27">
        <v>17</v>
      </c>
      <c r="B24" s="42" t="s">
        <v>76</v>
      </c>
      <c r="C24" s="27" t="s">
        <v>24</v>
      </c>
      <c r="D24" s="19" t="s">
        <v>77</v>
      </c>
      <c r="E24" s="19" t="s">
        <v>26</v>
      </c>
      <c r="F24" s="19">
        <v>387</v>
      </c>
      <c r="G24" s="44">
        <v>85.5</v>
      </c>
      <c r="H24" s="49">
        <v>2147929454</v>
      </c>
      <c r="I24" s="45">
        <v>88</v>
      </c>
      <c r="J24" s="17">
        <v>44.12</v>
      </c>
      <c r="K24" s="17">
        <v>44.12</v>
      </c>
      <c r="L24" s="15">
        <f t="shared" si="2"/>
        <v>2703321</v>
      </c>
      <c r="M24" s="15">
        <v>2691103</v>
      </c>
      <c r="N24" s="15">
        <v>12218</v>
      </c>
      <c r="O24" s="15">
        <v>1510543</v>
      </c>
      <c r="P24" s="15">
        <v>1509564</v>
      </c>
      <c r="Q24" s="15">
        <v>979</v>
      </c>
      <c r="R24" s="19">
        <v>1991</v>
      </c>
      <c r="S24" s="19" t="s">
        <v>226</v>
      </c>
      <c r="T24" s="80" t="s">
        <v>78</v>
      </c>
      <c r="U24" s="28" t="s">
        <v>28</v>
      </c>
      <c r="V24" s="46">
        <f aca="true" t="shared" si="3" ref="V24:V30">L24-M24-N24</f>
        <v>0</v>
      </c>
      <c r="W24" s="46">
        <f aca="true" t="shared" si="4" ref="W24:W30">O24-P24-Q24</f>
        <v>0</v>
      </c>
      <c r="X24" s="28"/>
      <c r="Y24" s="85" t="s">
        <v>278</v>
      </c>
      <c r="Z24" s="85"/>
      <c r="AA24" s="85" t="s">
        <v>322</v>
      </c>
      <c r="AB24" s="20"/>
    </row>
    <row r="25" spans="1:28" s="93" customFormat="1" ht="77.25" customHeight="1">
      <c r="A25" s="27">
        <v>18</v>
      </c>
      <c r="B25" s="51" t="s">
        <v>99</v>
      </c>
      <c r="C25" s="27" t="s">
        <v>24</v>
      </c>
      <c r="D25" s="27" t="s">
        <v>25</v>
      </c>
      <c r="E25" s="27" t="s">
        <v>26</v>
      </c>
      <c r="F25" s="19" t="s">
        <v>100</v>
      </c>
      <c r="G25" s="34">
        <v>85</v>
      </c>
      <c r="H25" s="74">
        <v>126350000</v>
      </c>
      <c r="I25" s="27">
        <v>21</v>
      </c>
      <c r="J25" s="17">
        <v>82.81</v>
      </c>
      <c r="K25" s="17">
        <v>66.36</v>
      </c>
      <c r="L25" s="15">
        <f t="shared" si="2"/>
        <v>396814</v>
      </c>
      <c r="M25" s="15">
        <f>207611+189203</f>
        <v>396814</v>
      </c>
      <c r="N25" s="15">
        <v>0</v>
      </c>
      <c r="O25" s="15">
        <f>P25+Q25</f>
        <v>76754</v>
      </c>
      <c r="P25" s="15">
        <v>76754</v>
      </c>
      <c r="Q25" s="15">
        <v>0</v>
      </c>
      <c r="R25" s="14" t="s">
        <v>208</v>
      </c>
      <c r="S25" s="16" t="s">
        <v>40</v>
      </c>
      <c r="T25" s="79" t="s">
        <v>61</v>
      </c>
      <c r="U25" s="28" t="s">
        <v>28</v>
      </c>
      <c r="V25" s="46">
        <f t="shared" si="3"/>
        <v>0</v>
      </c>
      <c r="W25" s="46">
        <f t="shared" si="4"/>
        <v>0</v>
      </c>
      <c r="X25" s="28"/>
      <c r="Y25" s="190" t="s">
        <v>288</v>
      </c>
      <c r="Z25" s="85"/>
      <c r="AA25" s="85" t="s">
        <v>322</v>
      </c>
      <c r="AB25" s="29"/>
    </row>
    <row r="26" spans="1:27" s="20" customFormat="1" ht="124.5" customHeight="1">
      <c r="A26" s="27">
        <v>19</v>
      </c>
      <c r="B26" s="42" t="s">
        <v>92</v>
      </c>
      <c r="C26" s="27" t="s">
        <v>24</v>
      </c>
      <c r="D26" s="27" t="s">
        <v>38</v>
      </c>
      <c r="E26" s="19" t="s">
        <v>26</v>
      </c>
      <c r="F26" s="19">
        <v>1003</v>
      </c>
      <c r="G26" s="44">
        <v>85</v>
      </c>
      <c r="H26" s="49">
        <f>374431594/4.45</f>
        <v>84141931.23595506</v>
      </c>
      <c r="I26" s="45">
        <v>83</v>
      </c>
      <c r="J26" s="17">
        <v>45.31</v>
      </c>
      <c r="K26" s="17">
        <v>47.65</v>
      </c>
      <c r="L26" s="15">
        <v>3175626</v>
      </c>
      <c r="M26" s="15">
        <v>3175626</v>
      </c>
      <c r="N26" s="15">
        <v>0</v>
      </c>
      <c r="O26" s="15">
        <v>1805101</v>
      </c>
      <c r="P26" s="15">
        <v>1805101</v>
      </c>
      <c r="Q26" s="15">
        <v>0</v>
      </c>
      <c r="R26" s="14">
        <v>2012</v>
      </c>
      <c r="S26" s="14">
        <v>2018</v>
      </c>
      <c r="T26" s="80" t="s">
        <v>27</v>
      </c>
      <c r="U26" s="28" t="s">
        <v>28</v>
      </c>
      <c r="V26" s="46">
        <f t="shared" si="3"/>
        <v>0</v>
      </c>
      <c r="W26" s="46">
        <f t="shared" si="4"/>
        <v>0</v>
      </c>
      <c r="X26" s="28"/>
      <c r="Y26" s="85"/>
      <c r="Z26" s="85"/>
      <c r="AA26" s="85"/>
    </row>
    <row r="27" spans="1:28" s="88" customFormat="1" ht="151.5" customHeight="1">
      <c r="A27" s="27">
        <v>20</v>
      </c>
      <c r="B27" s="42" t="s">
        <v>63</v>
      </c>
      <c r="C27" s="27" t="s">
        <v>24</v>
      </c>
      <c r="D27" s="19" t="s">
        <v>64</v>
      </c>
      <c r="E27" s="19" t="s">
        <v>26</v>
      </c>
      <c r="F27" s="19">
        <v>370</v>
      </c>
      <c r="G27" s="44">
        <v>84.5</v>
      </c>
      <c r="H27" s="49">
        <v>160000000</v>
      </c>
      <c r="I27" s="45">
        <v>98</v>
      </c>
      <c r="J27" s="17">
        <v>97.5</v>
      </c>
      <c r="K27" s="17">
        <v>94</v>
      </c>
      <c r="L27" s="15">
        <v>218714</v>
      </c>
      <c r="M27" s="15">
        <v>218714</v>
      </c>
      <c r="N27" s="15">
        <v>0</v>
      </c>
      <c r="O27" s="15">
        <v>12896</v>
      </c>
      <c r="P27" s="15">
        <v>12896</v>
      </c>
      <c r="Q27" s="15">
        <v>0</v>
      </c>
      <c r="R27" s="19">
        <v>2009</v>
      </c>
      <c r="S27" s="14">
        <v>2017</v>
      </c>
      <c r="T27" s="80" t="s">
        <v>27</v>
      </c>
      <c r="U27" s="28" t="s">
        <v>28</v>
      </c>
      <c r="V27" s="46">
        <f t="shared" si="3"/>
        <v>0</v>
      </c>
      <c r="W27" s="46">
        <f t="shared" si="4"/>
        <v>0</v>
      </c>
      <c r="X27" s="28"/>
      <c r="Y27" s="85" t="s">
        <v>271</v>
      </c>
      <c r="Z27" s="85"/>
      <c r="AA27" s="85" t="s">
        <v>242</v>
      </c>
      <c r="AB27" s="20"/>
    </row>
    <row r="28" spans="1:27" s="20" customFormat="1" ht="45" customHeight="1">
      <c r="A28" s="27">
        <v>21</v>
      </c>
      <c r="B28" s="52" t="s">
        <v>102</v>
      </c>
      <c r="C28" s="58" t="s">
        <v>56</v>
      </c>
      <c r="D28" s="58" t="s">
        <v>103</v>
      </c>
      <c r="E28" s="58" t="s">
        <v>26</v>
      </c>
      <c r="F28" s="58">
        <v>298</v>
      </c>
      <c r="G28" s="59">
        <v>84.5</v>
      </c>
      <c r="H28" s="41">
        <v>429604</v>
      </c>
      <c r="I28" s="58">
        <v>2</v>
      </c>
      <c r="J28" s="50">
        <v>88</v>
      </c>
      <c r="K28" s="50">
        <v>80</v>
      </c>
      <c r="L28" s="15">
        <v>758365</v>
      </c>
      <c r="M28" s="15">
        <v>758365</v>
      </c>
      <c r="N28" s="15">
        <v>0</v>
      </c>
      <c r="O28" s="15">
        <v>357870</v>
      </c>
      <c r="P28" s="15">
        <v>357870</v>
      </c>
      <c r="Q28" s="15">
        <v>0</v>
      </c>
      <c r="R28" s="58">
        <v>2006</v>
      </c>
      <c r="S28" s="58">
        <v>2020</v>
      </c>
      <c r="T28" s="80" t="s">
        <v>95</v>
      </c>
      <c r="U28" s="28" t="s">
        <v>28</v>
      </c>
      <c r="V28" s="46">
        <f t="shared" si="3"/>
        <v>0</v>
      </c>
      <c r="W28" s="46">
        <f t="shared" si="4"/>
        <v>0</v>
      </c>
      <c r="X28" s="54"/>
      <c r="Y28" s="85" t="s">
        <v>334</v>
      </c>
      <c r="Z28" s="189"/>
      <c r="AA28" s="221"/>
    </row>
    <row r="29" spans="1:27" s="20" customFormat="1" ht="114" customHeight="1">
      <c r="A29" s="27">
        <v>22</v>
      </c>
      <c r="B29" s="42" t="s">
        <v>90</v>
      </c>
      <c r="C29" s="27" t="s">
        <v>24</v>
      </c>
      <c r="D29" s="19" t="s">
        <v>77</v>
      </c>
      <c r="E29" s="19" t="s">
        <v>26</v>
      </c>
      <c r="F29" s="19">
        <v>898</v>
      </c>
      <c r="G29" s="44">
        <v>83.5</v>
      </c>
      <c r="H29" s="49">
        <v>2147929454</v>
      </c>
      <c r="I29" s="45">
        <v>89</v>
      </c>
      <c r="J29" s="17">
        <v>8.22</v>
      </c>
      <c r="K29" s="17">
        <v>8.22</v>
      </c>
      <c r="L29" s="15">
        <f>M29+N29</f>
        <v>3648232</v>
      </c>
      <c r="M29" s="15">
        <v>3622416</v>
      </c>
      <c r="N29" s="15">
        <v>25816</v>
      </c>
      <c r="O29" s="15">
        <v>3348296</v>
      </c>
      <c r="P29" s="15">
        <v>3325405</v>
      </c>
      <c r="Q29" s="15">
        <v>22891</v>
      </c>
      <c r="R29" s="19">
        <v>2010</v>
      </c>
      <c r="S29" s="19" t="s">
        <v>227</v>
      </c>
      <c r="T29" s="80" t="s">
        <v>78</v>
      </c>
      <c r="U29" s="28" t="s">
        <v>28</v>
      </c>
      <c r="V29" s="46">
        <f t="shared" si="3"/>
        <v>0</v>
      </c>
      <c r="W29" s="46">
        <f t="shared" si="4"/>
        <v>0</v>
      </c>
      <c r="X29" s="28"/>
      <c r="Y29" s="85"/>
      <c r="Z29" s="85"/>
      <c r="AA29" s="85"/>
    </row>
    <row r="30" spans="1:28" s="88" customFormat="1" ht="73.5" customHeight="1">
      <c r="A30" s="27">
        <v>23</v>
      </c>
      <c r="B30" s="42" t="s">
        <v>29</v>
      </c>
      <c r="C30" s="27" t="s">
        <v>24</v>
      </c>
      <c r="D30" s="43" t="s">
        <v>30</v>
      </c>
      <c r="E30" s="43" t="s">
        <v>26</v>
      </c>
      <c r="F30" s="43">
        <v>343</v>
      </c>
      <c r="G30" s="44">
        <v>83.5</v>
      </c>
      <c r="H30" s="19" t="s">
        <v>31</v>
      </c>
      <c r="I30" s="45">
        <v>99</v>
      </c>
      <c r="J30" s="107">
        <v>82</v>
      </c>
      <c r="K30" s="107">
        <v>82</v>
      </c>
      <c r="L30" s="108">
        <v>1184661</v>
      </c>
      <c r="M30" s="108">
        <v>1184661</v>
      </c>
      <c r="N30" s="109">
        <v>0</v>
      </c>
      <c r="O30" s="108">
        <v>1107319</v>
      </c>
      <c r="P30" s="108">
        <v>1107319</v>
      </c>
      <c r="Q30" s="185">
        <v>0</v>
      </c>
      <c r="R30" s="110">
        <v>1978</v>
      </c>
      <c r="S30" s="110">
        <v>2020</v>
      </c>
      <c r="T30" s="80" t="s">
        <v>32</v>
      </c>
      <c r="U30" s="28" t="s">
        <v>28</v>
      </c>
      <c r="V30" s="46">
        <f t="shared" si="3"/>
        <v>0</v>
      </c>
      <c r="W30" s="46">
        <f t="shared" si="4"/>
        <v>0</v>
      </c>
      <c r="X30" s="28"/>
      <c r="Y30" s="85" t="s">
        <v>279</v>
      </c>
      <c r="Z30" s="85"/>
      <c r="AA30" s="85"/>
      <c r="AB30" s="20" t="s">
        <v>311</v>
      </c>
    </row>
    <row r="31" spans="1:27" s="20" customFormat="1" ht="61.5" customHeight="1">
      <c r="A31" s="27">
        <v>24</v>
      </c>
      <c r="B31" s="51" t="s">
        <v>91</v>
      </c>
      <c r="C31" s="27" t="s">
        <v>24</v>
      </c>
      <c r="D31" s="27" t="s">
        <v>25</v>
      </c>
      <c r="E31" s="27" t="s">
        <v>26</v>
      </c>
      <c r="F31" s="27">
        <v>983</v>
      </c>
      <c r="G31" s="34">
        <v>83</v>
      </c>
      <c r="H31" s="74">
        <v>156750000</v>
      </c>
      <c r="I31" s="27">
        <v>25</v>
      </c>
      <c r="J31" s="65">
        <v>71.29</v>
      </c>
      <c r="K31" s="17">
        <v>46.34</v>
      </c>
      <c r="L31" s="15">
        <f>M31+N31</f>
        <v>789903</v>
      </c>
      <c r="M31" s="15">
        <v>783987</v>
      </c>
      <c r="N31" s="15">
        <v>5916</v>
      </c>
      <c r="O31" s="15">
        <f>P31+Q31</f>
        <v>300722.30073</v>
      </c>
      <c r="P31" s="15">
        <v>300722.30073</v>
      </c>
      <c r="Q31" s="15">
        <v>0</v>
      </c>
      <c r="R31" s="14" t="s">
        <v>205</v>
      </c>
      <c r="S31" s="16" t="s">
        <v>220</v>
      </c>
      <c r="T31" s="79" t="s">
        <v>27</v>
      </c>
      <c r="U31" s="28" t="s">
        <v>28</v>
      </c>
      <c r="V31" s="46">
        <f aca="true" t="shared" si="5" ref="V31:V39">L31-M31-N31</f>
        <v>0</v>
      </c>
      <c r="W31" s="46">
        <f aca="true" t="shared" si="6" ref="W31:W39">O31-P31-Q31</f>
        <v>0</v>
      </c>
      <c r="X31" s="28"/>
      <c r="Y31" s="85"/>
      <c r="Z31" s="85"/>
      <c r="AA31" s="85"/>
    </row>
    <row r="32" spans="1:28" s="88" customFormat="1" ht="99" customHeight="1">
      <c r="A32" s="27">
        <v>25</v>
      </c>
      <c r="B32" s="51" t="s">
        <v>98</v>
      </c>
      <c r="C32" s="27" t="s">
        <v>24</v>
      </c>
      <c r="D32" s="27" t="s">
        <v>25</v>
      </c>
      <c r="E32" s="27" t="s">
        <v>26</v>
      </c>
      <c r="F32" s="33">
        <v>413</v>
      </c>
      <c r="G32" s="34">
        <v>83</v>
      </c>
      <c r="H32" s="74">
        <v>145600000</v>
      </c>
      <c r="I32" s="27">
        <v>8</v>
      </c>
      <c r="J32" s="17">
        <v>93.5</v>
      </c>
      <c r="K32" s="17">
        <v>87.49</v>
      </c>
      <c r="L32" s="15">
        <f>M32+N32</f>
        <v>1058545</v>
      </c>
      <c r="M32" s="15">
        <f>603241-163+455467</f>
        <v>1058545</v>
      </c>
      <c r="N32" s="15">
        <v>0</v>
      </c>
      <c r="O32" s="15">
        <f>P32+Q32</f>
        <v>82555.7</v>
      </c>
      <c r="P32" s="15">
        <v>82555.7</v>
      </c>
      <c r="Q32" s="15">
        <v>0</v>
      </c>
      <c r="R32" s="14">
        <v>2005</v>
      </c>
      <c r="S32" s="186" t="s">
        <v>281</v>
      </c>
      <c r="T32" s="79" t="s">
        <v>27</v>
      </c>
      <c r="U32" s="28" t="s">
        <v>28</v>
      </c>
      <c r="V32" s="46">
        <f t="shared" si="5"/>
        <v>0</v>
      </c>
      <c r="W32" s="46">
        <f t="shared" si="6"/>
        <v>0</v>
      </c>
      <c r="X32" s="28"/>
      <c r="Y32" s="85" t="s">
        <v>272</v>
      </c>
      <c r="Z32" s="85"/>
      <c r="AA32" s="85" t="s">
        <v>242</v>
      </c>
      <c r="AB32" s="20"/>
    </row>
    <row r="33" spans="1:27" s="20" customFormat="1" ht="365.25" customHeight="1">
      <c r="A33" s="27">
        <v>26</v>
      </c>
      <c r="B33" s="52" t="s">
        <v>114</v>
      </c>
      <c r="C33" s="58" t="s">
        <v>86</v>
      </c>
      <c r="D33" s="58" t="s">
        <v>115</v>
      </c>
      <c r="E33" s="58" t="s">
        <v>26</v>
      </c>
      <c r="F33" s="58">
        <v>1107</v>
      </c>
      <c r="G33" s="59">
        <v>82.5</v>
      </c>
      <c r="H33" s="41">
        <f>75476311.53/4.45</f>
        <v>16960968.883146066</v>
      </c>
      <c r="I33" s="58">
        <v>1</v>
      </c>
      <c r="J33" s="50">
        <v>32</v>
      </c>
      <c r="K33" s="50">
        <v>27</v>
      </c>
      <c r="L33" s="15">
        <v>170800</v>
      </c>
      <c r="M33" s="15">
        <v>162581</v>
      </c>
      <c r="N33" s="15">
        <v>8219</v>
      </c>
      <c r="O33" s="15">
        <v>112254</v>
      </c>
      <c r="P33" s="15">
        <v>104035</v>
      </c>
      <c r="Q33" s="15">
        <v>8219</v>
      </c>
      <c r="R33" s="14">
        <v>2010</v>
      </c>
      <c r="S33" s="14">
        <v>2016</v>
      </c>
      <c r="T33" s="80" t="s">
        <v>88</v>
      </c>
      <c r="U33" s="28" t="s">
        <v>28</v>
      </c>
      <c r="V33" s="46">
        <f t="shared" si="5"/>
        <v>0</v>
      </c>
      <c r="W33" s="46">
        <f t="shared" si="6"/>
        <v>0</v>
      </c>
      <c r="X33" s="54"/>
      <c r="Y33" s="85" t="s">
        <v>314</v>
      </c>
      <c r="Z33" s="189"/>
      <c r="AA33" s="221"/>
    </row>
    <row r="34" spans="1:28" s="88" customFormat="1" ht="87.75" customHeight="1">
      <c r="A34" s="27">
        <v>27</v>
      </c>
      <c r="B34" s="42" t="s">
        <v>33</v>
      </c>
      <c r="C34" s="27" t="s">
        <v>24</v>
      </c>
      <c r="D34" s="43" t="s">
        <v>30</v>
      </c>
      <c r="E34" s="43" t="s">
        <v>26</v>
      </c>
      <c r="F34" s="43">
        <v>344</v>
      </c>
      <c r="G34" s="44">
        <v>81.5</v>
      </c>
      <c r="H34" s="19" t="s">
        <v>31</v>
      </c>
      <c r="I34" s="45">
        <v>100</v>
      </c>
      <c r="J34" s="107">
        <v>60</v>
      </c>
      <c r="K34" s="107">
        <v>60</v>
      </c>
      <c r="L34" s="108">
        <v>1083338</v>
      </c>
      <c r="M34" s="108">
        <v>1083338</v>
      </c>
      <c r="N34" s="109">
        <v>0</v>
      </c>
      <c r="O34" s="108">
        <v>1072766</v>
      </c>
      <c r="P34" s="108">
        <v>1072766</v>
      </c>
      <c r="Q34" s="185">
        <v>0</v>
      </c>
      <c r="R34" s="110">
        <v>1983</v>
      </c>
      <c r="S34" s="110">
        <v>2020</v>
      </c>
      <c r="T34" s="111" t="s">
        <v>32</v>
      </c>
      <c r="U34" s="27" t="s">
        <v>28</v>
      </c>
      <c r="V34" s="112">
        <f t="shared" si="5"/>
        <v>0</v>
      </c>
      <c r="W34" s="112">
        <f t="shared" si="6"/>
        <v>0</v>
      </c>
      <c r="X34" s="28"/>
      <c r="Y34" s="85" t="s">
        <v>279</v>
      </c>
      <c r="Z34" s="85"/>
      <c r="AA34" s="85"/>
      <c r="AB34" s="20"/>
    </row>
    <row r="35" spans="1:27" s="20" customFormat="1" ht="61.5" customHeight="1">
      <c r="A35" s="27">
        <v>28</v>
      </c>
      <c r="B35" s="51" t="s">
        <v>110</v>
      </c>
      <c r="C35" s="27" t="s">
        <v>24</v>
      </c>
      <c r="D35" s="27" t="s">
        <v>25</v>
      </c>
      <c r="E35" s="27" t="s">
        <v>26</v>
      </c>
      <c r="F35" s="27">
        <v>369</v>
      </c>
      <c r="G35" s="34">
        <v>81</v>
      </c>
      <c r="H35" s="74">
        <f>41906102+73969186</f>
        <v>115875288</v>
      </c>
      <c r="I35" s="27">
        <v>52</v>
      </c>
      <c r="J35" s="50">
        <v>24.26</v>
      </c>
      <c r="K35" s="17">
        <v>20.91</v>
      </c>
      <c r="L35" s="15">
        <f>M35+N35</f>
        <v>561322</v>
      </c>
      <c r="M35" s="15">
        <v>561322</v>
      </c>
      <c r="N35" s="15">
        <v>0</v>
      </c>
      <c r="O35" s="15">
        <f>P35+Q35</f>
        <v>430316</v>
      </c>
      <c r="P35" s="15">
        <v>430316</v>
      </c>
      <c r="Q35" s="15">
        <v>0</v>
      </c>
      <c r="R35" s="14">
        <v>2010</v>
      </c>
      <c r="S35" s="16" t="s">
        <v>220</v>
      </c>
      <c r="T35" s="79" t="s">
        <v>27</v>
      </c>
      <c r="U35" s="28" t="s">
        <v>28</v>
      </c>
      <c r="V35" s="46">
        <f t="shared" si="5"/>
        <v>0</v>
      </c>
      <c r="W35" s="46">
        <f t="shared" si="6"/>
        <v>0</v>
      </c>
      <c r="X35" s="28"/>
      <c r="Y35" s="85"/>
      <c r="Z35" s="85"/>
      <c r="AA35" s="85"/>
    </row>
    <row r="36" spans="1:28" s="88" customFormat="1" ht="179.25" customHeight="1">
      <c r="A36" s="27">
        <v>29</v>
      </c>
      <c r="B36" s="33" t="s">
        <v>111</v>
      </c>
      <c r="C36" s="27" t="s">
        <v>24</v>
      </c>
      <c r="D36" s="27" t="s">
        <v>25</v>
      </c>
      <c r="E36" s="27" t="s">
        <v>26</v>
      </c>
      <c r="F36" s="27">
        <v>816</v>
      </c>
      <c r="G36" s="34">
        <v>81</v>
      </c>
      <c r="H36" s="74">
        <v>113984129</v>
      </c>
      <c r="I36" s="27">
        <v>53</v>
      </c>
      <c r="J36" s="50">
        <v>20.5</v>
      </c>
      <c r="K36" s="17">
        <v>14.86</v>
      </c>
      <c r="L36" s="15">
        <f>M36+N36</f>
        <v>675957</v>
      </c>
      <c r="M36" s="15">
        <v>675957</v>
      </c>
      <c r="N36" s="60">
        <v>0</v>
      </c>
      <c r="O36" s="15">
        <f>P36+Q36</f>
        <v>331050</v>
      </c>
      <c r="P36" s="15">
        <v>331050</v>
      </c>
      <c r="Q36" s="15">
        <v>0</v>
      </c>
      <c r="R36" s="14">
        <v>2008</v>
      </c>
      <c r="S36" s="16" t="s">
        <v>220</v>
      </c>
      <c r="T36" s="79" t="s">
        <v>27</v>
      </c>
      <c r="U36" s="28" t="s">
        <v>28</v>
      </c>
      <c r="V36" s="46">
        <f t="shared" si="5"/>
        <v>0</v>
      </c>
      <c r="W36" s="46">
        <f t="shared" si="6"/>
        <v>0</v>
      </c>
      <c r="X36" s="28"/>
      <c r="Y36" s="190" t="s">
        <v>308</v>
      </c>
      <c r="Z36" s="85"/>
      <c r="AA36" s="85"/>
      <c r="AB36" s="20"/>
    </row>
    <row r="37" spans="1:28" s="88" customFormat="1" ht="158.25" customHeight="1">
      <c r="A37" s="27">
        <v>30</v>
      </c>
      <c r="B37" s="42" t="s">
        <v>118</v>
      </c>
      <c r="C37" s="27" t="s">
        <v>24</v>
      </c>
      <c r="D37" s="19" t="s">
        <v>77</v>
      </c>
      <c r="E37" s="19" t="s">
        <v>26</v>
      </c>
      <c r="F37" s="19">
        <v>384</v>
      </c>
      <c r="G37" s="44">
        <v>80</v>
      </c>
      <c r="H37" s="60">
        <v>680.06</v>
      </c>
      <c r="I37" s="45">
        <v>90</v>
      </c>
      <c r="J37" s="17">
        <v>75.82</v>
      </c>
      <c r="K37" s="17">
        <v>75.82</v>
      </c>
      <c r="L37" s="15">
        <f>M37+N37</f>
        <v>1939204</v>
      </c>
      <c r="M37" s="15">
        <v>1915850</v>
      </c>
      <c r="N37" s="15">
        <v>23354</v>
      </c>
      <c r="O37" s="15">
        <v>468932</v>
      </c>
      <c r="P37" s="15">
        <v>451946</v>
      </c>
      <c r="Q37" s="15">
        <v>16986</v>
      </c>
      <c r="R37" s="19">
        <v>1989</v>
      </c>
      <c r="S37" s="19">
        <v>2017</v>
      </c>
      <c r="T37" s="80" t="s">
        <v>78</v>
      </c>
      <c r="U37" s="28" t="s">
        <v>28</v>
      </c>
      <c r="V37" s="46">
        <f t="shared" si="5"/>
        <v>0</v>
      </c>
      <c r="W37" s="46">
        <f t="shared" si="6"/>
        <v>0</v>
      </c>
      <c r="X37" s="28"/>
      <c r="Y37" s="85" t="s">
        <v>278</v>
      </c>
      <c r="Z37" s="85"/>
      <c r="AA37" s="85" t="s">
        <v>322</v>
      </c>
      <c r="AB37" s="20"/>
    </row>
    <row r="38" spans="1:28" s="88" customFormat="1" ht="135.75" customHeight="1">
      <c r="A38" s="27">
        <v>31</v>
      </c>
      <c r="B38" s="42" t="s">
        <v>119</v>
      </c>
      <c r="C38" s="27" t="s">
        <v>24</v>
      </c>
      <c r="D38" s="19" t="s">
        <v>77</v>
      </c>
      <c r="E38" s="19" t="s">
        <v>26</v>
      </c>
      <c r="F38" s="19">
        <v>828</v>
      </c>
      <c r="G38" s="44">
        <v>79.5</v>
      </c>
      <c r="H38" s="41">
        <v>1157470000</v>
      </c>
      <c r="I38" s="45">
        <v>91</v>
      </c>
      <c r="J38" s="17">
        <v>1.95</v>
      </c>
      <c r="K38" s="17">
        <v>1.95</v>
      </c>
      <c r="L38" s="15">
        <v>5292131</v>
      </c>
      <c r="M38" s="15">
        <v>5269842</v>
      </c>
      <c r="N38" s="15">
        <v>22289</v>
      </c>
      <c r="O38" s="15">
        <v>5188780</v>
      </c>
      <c r="P38" s="15">
        <v>5166526</v>
      </c>
      <c r="Q38" s="15">
        <v>22254</v>
      </c>
      <c r="R38" s="19">
        <v>2009</v>
      </c>
      <c r="S38" s="19">
        <v>2021</v>
      </c>
      <c r="T38" s="80" t="s">
        <v>120</v>
      </c>
      <c r="U38" s="28" t="s">
        <v>28</v>
      </c>
      <c r="V38" s="46">
        <f t="shared" si="5"/>
        <v>0</v>
      </c>
      <c r="W38" s="46">
        <f t="shared" si="6"/>
        <v>0</v>
      </c>
      <c r="X38" s="28"/>
      <c r="Y38" s="85" t="s">
        <v>273</v>
      </c>
      <c r="Z38" s="85"/>
      <c r="AA38" s="85" t="s">
        <v>243</v>
      </c>
      <c r="AB38" s="20"/>
    </row>
    <row r="39" spans="1:28" s="88" customFormat="1" ht="226.5" customHeight="1">
      <c r="A39" s="27">
        <v>32</v>
      </c>
      <c r="B39" s="51" t="s">
        <v>121</v>
      </c>
      <c r="C39" s="27" t="s">
        <v>24</v>
      </c>
      <c r="D39" s="27" t="s">
        <v>25</v>
      </c>
      <c r="E39" s="27" t="s">
        <v>26</v>
      </c>
      <c r="F39" s="33">
        <v>415</v>
      </c>
      <c r="G39" s="34">
        <v>79.5</v>
      </c>
      <c r="H39" s="113">
        <v>0.157</v>
      </c>
      <c r="I39" s="27">
        <v>6</v>
      </c>
      <c r="J39" s="17">
        <v>32</v>
      </c>
      <c r="K39" s="17">
        <v>30</v>
      </c>
      <c r="L39" s="15">
        <v>12757929</v>
      </c>
      <c r="M39" s="15">
        <v>11975881</v>
      </c>
      <c r="N39" s="15">
        <f>16293+765755</f>
        <v>782048</v>
      </c>
      <c r="O39" s="15">
        <f>P39+Q39</f>
        <v>3039813</v>
      </c>
      <c r="P39" s="15">
        <v>3039813</v>
      </c>
      <c r="Q39" s="15">
        <v>0</v>
      </c>
      <c r="R39" s="18" t="s">
        <v>208</v>
      </c>
      <c r="S39" s="19" t="s">
        <v>209</v>
      </c>
      <c r="T39" s="79" t="s">
        <v>122</v>
      </c>
      <c r="U39" s="28" t="s">
        <v>28</v>
      </c>
      <c r="V39" s="46">
        <f t="shared" si="5"/>
        <v>0</v>
      </c>
      <c r="W39" s="46">
        <f t="shared" si="6"/>
        <v>0</v>
      </c>
      <c r="X39" s="28"/>
      <c r="Y39" s="190" t="s">
        <v>317</v>
      </c>
      <c r="Z39" s="85"/>
      <c r="AA39" s="85" t="s">
        <v>323</v>
      </c>
      <c r="AB39" s="20"/>
    </row>
    <row r="40" spans="1:28" s="20" customFormat="1" ht="61.5" customHeight="1">
      <c r="A40" s="27">
        <v>33</v>
      </c>
      <c r="B40" s="51" t="s">
        <v>85</v>
      </c>
      <c r="C40" s="27" t="s">
        <v>86</v>
      </c>
      <c r="D40" s="16" t="s">
        <v>87</v>
      </c>
      <c r="E40" s="27" t="s">
        <v>26</v>
      </c>
      <c r="F40" s="27">
        <v>1107</v>
      </c>
      <c r="G40" s="34">
        <v>79</v>
      </c>
      <c r="H40" s="60">
        <f>134371939/4.45</f>
        <v>30195941.348314606</v>
      </c>
      <c r="I40" s="27">
        <v>2</v>
      </c>
      <c r="J40" s="17">
        <v>27</v>
      </c>
      <c r="K40" s="17">
        <v>25</v>
      </c>
      <c r="L40" s="15">
        <v>241634.73</v>
      </c>
      <c r="M40" s="15">
        <v>217471.26</v>
      </c>
      <c r="N40" s="15">
        <v>24163.47</v>
      </c>
      <c r="O40" s="15">
        <v>161402</v>
      </c>
      <c r="P40" s="15">
        <v>139796</v>
      </c>
      <c r="Q40" s="15">
        <v>21606</v>
      </c>
      <c r="R40" s="14">
        <v>2015</v>
      </c>
      <c r="S40" s="16" t="s">
        <v>40</v>
      </c>
      <c r="T40" s="79" t="s">
        <v>88</v>
      </c>
      <c r="U40" s="28" t="s">
        <v>28</v>
      </c>
      <c r="V40" s="46">
        <v>0</v>
      </c>
      <c r="W40" s="46">
        <v>0</v>
      </c>
      <c r="X40" s="54"/>
      <c r="Y40" s="87"/>
      <c r="Z40" s="189"/>
      <c r="AA40" s="221"/>
      <c r="AB40" s="20" t="s">
        <v>315</v>
      </c>
    </row>
    <row r="41" spans="1:28" s="88" customFormat="1" ht="61.5" customHeight="1">
      <c r="A41" s="27">
        <v>34</v>
      </c>
      <c r="B41" s="51" t="s">
        <v>171</v>
      </c>
      <c r="C41" s="27" t="s">
        <v>24</v>
      </c>
      <c r="D41" s="27" t="s">
        <v>25</v>
      </c>
      <c r="E41" s="27" t="s">
        <v>26</v>
      </c>
      <c r="F41" s="27">
        <v>354</v>
      </c>
      <c r="G41" s="34">
        <v>79</v>
      </c>
      <c r="H41" s="113">
        <v>0.112</v>
      </c>
      <c r="I41" s="27">
        <v>59</v>
      </c>
      <c r="J41" s="17">
        <v>99.5</v>
      </c>
      <c r="K41" s="50">
        <v>99</v>
      </c>
      <c r="L41" s="15">
        <v>1069643</v>
      </c>
      <c r="M41" s="15">
        <v>1069643</v>
      </c>
      <c r="N41" s="15">
        <v>0</v>
      </c>
      <c r="O41" s="15">
        <f>P41+Q41</f>
        <v>34229</v>
      </c>
      <c r="P41" s="15">
        <v>34229</v>
      </c>
      <c r="Q41" s="15">
        <v>0</v>
      </c>
      <c r="R41" s="14">
        <v>2006</v>
      </c>
      <c r="S41" s="16" t="s">
        <v>172</v>
      </c>
      <c r="T41" s="79" t="s">
        <v>32</v>
      </c>
      <c r="U41" s="28" t="s">
        <v>28</v>
      </c>
      <c r="V41" s="46">
        <f>L41-M41-N41</f>
        <v>0</v>
      </c>
      <c r="W41" s="46">
        <f>O41-P41-Q41</f>
        <v>0</v>
      </c>
      <c r="X41" s="28"/>
      <c r="Y41" s="85" t="s">
        <v>274</v>
      </c>
      <c r="Z41" s="85"/>
      <c r="AA41" s="85"/>
      <c r="AB41" s="20"/>
    </row>
    <row r="42" spans="1:28" s="88" customFormat="1" ht="108.75" customHeight="1">
      <c r="A42" s="27">
        <v>35</v>
      </c>
      <c r="B42" s="42" t="s">
        <v>96</v>
      </c>
      <c r="C42" s="27" t="s">
        <v>24</v>
      </c>
      <c r="D42" s="27" t="s">
        <v>38</v>
      </c>
      <c r="E42" s="19" t="s">
        <v>26</v>
      </c>
      <c r="F42" s="19">
        <v>376</v>
      </c>
      <c r="G42" s="44">
        <v>77.5</v>
      </c>
      <c r="H42" s="113">
        <v>0.0362</v>
      </c>
      <c r="I42" s="45">
        <v>79</v>
      </c>
      <c r="J42" s="17">
        <v>99</v>
      </c>
      <c r="K42" s="17">
        <v>98.2</v>
      </c>
      <c r="L42" s="15">
        <v>1608837</v>
      </c>
      <c r="M42" s="15">
        <v>1608837</v>
      </c>
      <c r="N42" s="15">
        <v>0</v>
      </c>
      <c r="O42" s="15">
        <v>154845</v>
      </c>
      <c r="P42" s="15">
        <v>154845</v>
      </c>
      <c r="Q42" s="15">
        <v>0</v>
      </c>
      <c r="R42" s="14">
        <v>2003</v>
      </c>
      <c r="S42" s="14">
        <v>2017</v>
      </c>
      <c r="T42" s="80" t="s">
        <v>49</v>
      </c>
      <c r="U42" s="28" t="s">
        <v>28</v>
      </c>
      <c r="V42" s="46">
        <f aca="true" t="shared" si="7" ref="V42:V53">L42-M42-N42</f>
        <v>0</v>
      </c>
      <c r="W42" s="46">
        <f aca="true" t="shared" si="8" ref="W42:W53">O42-P42-Q42</f>
        <v>0</v>
      </c>
      <c r="X42" s="28"/>
      <c r="Y42" s="85" t="s">
        <v>335</v>
      </c>
      <c r="Z42" s="85"/>
      <c r="AA42" s="85"/>
      <c r="AB42" s="20" t="s">
        <v>309</v>
      </c>
    </row>
    <row r="43" spans="1:28" s="88" customFormat="1" ht="64.5" customHeight="1">
      <c r="A43" s="27">
        <v>36</v>
      </c>
      <c r="B43" s="42" t="s">
        <v>66</v>
      </c>
      <c r="C43" s="27" t="s">
        <v>24</v>
      </c>
      <c r="D43" s="19" t="s">
        <v>64</v>
      </c>
      <c r="E43" s="19" t="s">
        <v>26</v>
      </c>
      <c r="F43" s="19">
        <v>347</v>
      </c>
      <c r="G43" s="44">
        <v>77</v>
      </c>
      <c r="H43" s="115">
        <v>32870000</v>
      </c>
      <c r="I43" s="45">
        <v>97</v>
      </c>
      <c r="J43" s="17">
        <v>97.5</v>
      </c>
      <c r="K43" s="17">
        <v>96</v>
      </c>
      <c r="L43" s="15">
        <f>M43+N43</f>
        <v>177506</v>
      </c>
      <c r="M43" s="15">
        <v>177506</v>
      </c>
      <c r="N43" s="15">
        <v>0</v>
      </c>
      <c r="O43" s="15">
        <v>4630</v>
      </c>
      <c r="P43" s="15">
        <v>4630</v>
      </c>
      <c r="Q43" s="15">
        <v>0</v>
      </c>
      <c r="R43" s="19">
        <v>2004</v>
      </c>
      <c r="S43" s="14">
        <v>2017</v>
      </c>
      <c r="T43" s="80" t="s">
        <v>67</v>
      </c>
      <c r="U43" s="28" t="s">
        <v>28</v>
      </c>
      <c r="V43" s="46">
        <f t="shared" si="7"/>
        <v>0</v>
      </c>
      <c r="W43" s="46">
        <f t="shared" si="8"/>
        <v>0</v>
      </c>
      <c r="X43" s="28"/>
      <c r="Y43" s="85" t="s">
        <v>296</v>
      </c>
      <c r="Z43" s="85"/>
      <c r="AA43" s="85"/>
      <c r="AB43" s="20"/>
    </row>
    <row r="44" spans="1:27" s="20" customFormat="1" ht="110.25" customHeight="1">
      <c r="A44" s="27">
        <v>37</v>
      </c>
      <c r="B44" s="52" t="s">
        <v>137</v>
      </c>
      <c r="C44" s="58" t="s">
        <v>56</v>
      </c>
      <c r="D44" s="58" t="s">
        <v>138</v>
      </c>
      <c r="E44" s="58" t="s">
        <v>26</v>
      </c>
      <c r="F44" s="58">
        <v>287</v>
      </c>
      <c r="G44" s="59">
        <v>77</v>
      </c>
      <c r="H44" s="19" t="s">
        <v>31</v>
      </c>
      <c r="I44" s="58">
        <v>3</v>
      </c>
      <c r="J44" s="75">
        <v>79</v>
      </c>
      <c r="K44" s="75">
        <v>66.96</v>
      </c>
      <c r="L44" s="70">
        <f>N44+M44</f>
        <v>168256</v>
      </c>
      <c r="M44" s="70">
        <f>50392+117864</f>
        <v>168256</v>
      </c>
      <c r="N44" s="62">
        <v>0</v>
      </c>
      <c r="O44" s="70">
        <f>P44+Q44</f>
        <v>54903</v>
      </c>
      <c r="P44" s="70">
        <f>30326+24577</f>
        <v>54903</v>
      </c>
      <c r="Q44" s="62">
        <v>0</v>
      </c>
      <c r="R44" s="69">
        <v>1996</v>
      </c>
      <c r="S44" s="69">
        <v>2020</v>
      </c>
      <c r="T44" s="80" t="s">
        <v>139</v>
      </c>
      <c r="U44" s="28" t="s">
        <v>28</v>
      </c>
      <c r="V44" s="46">
        <f t="shared" si="7"/>
        <v>0</v>
      </c>
      <c r="W44" s="46">
        <f t="shared" si="8"/>
        <v>0</v>
      </c>
      <c r="X44" s="54"/>
      <c r="Y44" s="85" t="s">
        <v>240</v>
      </c>
      <c r="Z44" s="189"/>
      <c r="AA44" s="221"/>
    </row>
    <row r="45" spans="1:27" s="20" customFormat="1" ht="300" customHeight="1">
      <c r="A45" s="27">
        <v>38</v>
      </c>
      <c r="B45" s="52" t="s">
        <v>132</v>
      </c>
      <c r="C45" s="27" t="s">
        <v>230</v>
      </c>
      <c r="D45" s="27" t="s">
        <v>230</v>
      </c>
      <c r="E45" s="27" t="s">
        <v>26</v>
      </c>
      <c r="F45" s="27">
        <v>754</v>
      </c>
      <c r="G45" s="39">
        <v>76.5</v>
      </c>
      <c r="H45" s="19" t="s">
        <v>107</v>
      </c>
      <c r="I45" s="27">
        <v>1</v>
      </c>
      <c r="J45" s="17">
        <v>55</v>
      </c>
      <c r="K45" s="17">
        <v>34</v>
      </c>
      <c r="L45" s="15">
        <v>142022</v>
      </c>
      <c r="M45" s="15">
        <v>142022</v>
      </c>
      <c r="N45" s="15">
        <v>0</v>
      </c>
      <c r="O45" s="15">
        <v>94469</v>
      </c>
      <c r="P45" s="15">
        <v>94469</v>
      </c>
      <c r="Q45" s="15">
        <v>0</v>
      </c>
      <c r="R45" s="27">
        <v>2005</v>
      </c>
      <c r="S45" s="27">
        <v>2020</v>
      </c>
      <c r="T45" s="80" t="s">
        <v>32</v>
      </c>
      <c r="U45" s="28" t="s">
        <v>28</v>
      </c>
      <c r="V45" s="46">
        <f t="shared" si="7"/>
        <v>0</v>
      </c>
      <c r="W45" s="46">
        <f t="shared" si="8"/>
        <v>0</v>
      </c>
      <c r="X45" s="54"/>
      <c r="Y45" s="236" t="s">
        <v>345</v>
      </c>
      <c r="Z45" s="189"/>
      <c r="AA45" s="221"/>
    </row>
    <row r="46" spans="1:28" s="88" customFormat="1" ht="81.75" customHeight="1">
      <c r="A46" s="27">
        <v>39</v>
      </c>
      <c r="B46" s="42" t="s">
        <v>134</v>
      </c>
      <c r="C46" s="27" t="s">
        <v>24</v>
      </c>
      <c r="D46" s="19" t="s">
        <v>77</v>
      </c>
      <c r="E46" s="19" t="s">
        <v>26</v>
      </c>
      <c r="F46" s="19">
        <v>390</v>
      </c>
      <c r="G46" s="44">
        <v>76</v>
      </c>
      <c r="H46" s="49">
        <f>109464906.95/4.45</f>
        <v>24598855.494382024</v>
      </c>
      <c r="I46" s="45">
        <v>92</v>
      </c>
      <c r="J46" s="17">
        <v>22.86</v>
      </c>
      <c r="K46" s="17">
        <v>22.86</v>
      </c>
      <c r="L46" s="15">
        <v>1538459</v>
      </c>
      <c r="M46" s="15">
        <v>1523643</v>
      </c>
      <c r="N46" s="15">
        <v>14816</v>
      </c>
      <c r="O46" s="15">
        <v>1186804</v>
      </c>
      <c r="P46" s="15">
        <v>1185120</v>
      </c>
      <c r="Q46" s="15">
        <v>1684</v>
      </c>
      <c r="R46" s="19">
        <v>2004</v>
      </c>
      <c r="S46" s="19">
        <v>2018</v>
      </c>
      <c r="T46" s="80" t="s">
        <v>78</v>
      </c>
      <c r="U46" s="28" t="s">
        <v>28</v>
      </c>
      <c r="V46" s="46">
        <f t="shared" si="7"/>
        <v>0</v>
      </c>
      <c r="W46" s="46">
        <f t="shared" si="8"/>
        <v>0</v>
      </c>
      <c r="X46" s="28"/>
      <c r="Y46" s="85"/>
      <c r="Z46" s="85"/>
      <c r="AA46" s="85" t="s">
        <v>322</v>
      </c>
      <c r="AB46" s="20"/>
    </row>
    <row r="47" spans="1:28" s="88" customFormat="1" ht="122.25" customHeight="1">
      <c r="A47" s="27">
        <v>40</v>
      </c>
      <c r="B47" s="42" t="s">
        <v>48</v>
      </c>
      <c r="C47" s="27" t="s">
        <v>24</v>
      </c>
      <c r="D47" s="27" t="s">
        <v>38</v>
      </c>
      <c r="E47" s="19" t="s">
        <v>26</v>
      </c>
      <c r="F47" s="19">
        <v>375</v>
      </c>
      <c r="G47" s="44">
        <v>75.5</v>
      </c>
      <c r="H47" s="113">
        <v>0.0362</v>
      </c>
      <c r="I47" s="45">
        <v>80</v>
      </c>
      <c r="J47" s="17">
        <v>95</v>
      </c>
      <c r="K47" s="17">
        <v>89.8</v>
      </c>
      <c r="L47" s="15">
        <v>2092054</v>
      </c>
      <c r="M47" s="15">
        <v>2092054</v>
      </c>
      <c r="N47" s="15">
        <v>0</v>
      </c>
      <c r="O47" s="15">
        <v>708647</v>
      </c>
      <c r="P47" s="15">
        <v>708647</v>
      </c>
      <c r="Q47" s="15">
        <v>0</v>
      </c>
      <c r="R47" s="14">
        <v>2000</v>
      </c>
      <c r="S47" s="14">
        <v>2017</v>
      </c>
      <c r="T47" s="80" t="s">
        <v>49</v>
      </c>
      <c r="U47" s="28" t="s">
        <v>28</v>
      </c>
      <c r="V47" s="46">
        <f t="shared" si="7"/>
        <v>0</v>
      </c>
      <c r="W47" s="46">
        <f t="shared" si="8"/>
        <v>0</v>
      </c>
      <c r="X47" s="28"/>
      <c r="Y47" s="85" t="s">
        <v>342</v>
      </c>
      <c r="Z47" s="85"/>
      <c r="AA47" s="85" t="s">
        <v>243</v>
      </c>
      <c r="AB47" s="20"/>
    </row>
    <row r="48" spans="1:27" s="20" customFormat="1" ht="114" customHeight="1">
      <c r="A48" s="27">
        <v>41</v>
      </c>
      <c r="B48" s="52" t="s">
        <v>135</v>
      </c>
      <c r="C48" s="58" t="s">
        <v>56</v>
      </c>
      <c r="D48" s="58" t="s">
        <v>136</v>
      </c>
      <c r="E48" s="58" t="s">
        <v>26</v>
      </c>
      <c r="F48" s="58">
        <v>277</v>
      </c>
      <c r="G48" s="59">
        <v>75</v>
      </c>
      <c r="H48" s="19" t="s">
        <v>107</v>
      </c>
      <c r="I48" s="58">
        <v>5</v>
      </c>
      <c r="J48" s="75">
        <v>55</v>
      </c>
      <c r="K48" s="75">
        <v>59</v>
      </c>
      <c r="L48" s="70">
        <f>N48+M48</f>
        <v>458947</v>
      </c>
      <c r="M48" s="70">
        <f>57722+401225</f>
        <v>458947</v>
      </c>
      <c r="N48" s="62">
        <v>0</v>
      </c>
      <c r="O48" s="70">
        <f aca="true" t="shared" si="9" ref="O48:O57">P48+Q48</f>
        <v>188140</v>
      </c>
      <c r="P48" s="70">
        <f>12673+175467</f>
        <v>188140</v>
      </c>
      <c r="Q48" s="62">
        <v>0</v>
      </c>
      <c r="R48" s="69">
        <v>1987</v>
      </c>
      <c r="S48" s="69">
        <v>2020</v>
      </c>
      <c r="T48" s="80" t="s">
        <v>67</v>
      </c>
      <c r="U48" s="28" t="s">
        <v>28</v>
      </c>
      <c r="V48" s="46">
        <f t="shared" si="7"/>
        <v>0</v>
      </c>
      <c r="W48" s="46">
        <f t="shared" si="8"/>
        <v>0</v>
      </c>
      <c r="X48" s="54"/>
      <c r="Y48" s="85"/>
      <c r="Z48" s="189"/>
      <c r="AA48" s="221"/>
    </row>
    <row r="49" spans="1:28" s="88" customFormat="1" ht="61.5" customHeight="1">
      <c r="A49" s="27">
        <v>42</v>
      </c>
      <c r="B49" s="51" t="s">
        <v>148</v>
      </c>
      <c r="C49" s="27" t="s">
        <v>24</v>
      </c>
      <c r="D49" s="27" t="s">
        <v>25</v>
      </c>
      <c r="E49" s="27" t="s">
        <v>26</v>
      </c>
      <c r="F49" s="27">
        <v>397</v>
      </c>
      <c r="G49" s="34">
        <v>74</v>
      </c>
      <c r="H49" s="74">
        <v>169000000</v>
      </c>
      <c r="I49" s="27">
        <v>40</v>
      </c>
      <c r="J49" s="17">
        <v>99.71</v>
      </c>
      <c r="K49" s="17">
        <v>65.39</v>
      </c>
      <c r="L49" s="15">
        <f>M49+N49</f>
        <v>775042</v>
      </c>
      <c r="M49" s="15">
        <v>500503</v>
      </c>
      <c r="N49" s="15">
        <v>274539</v>
      </c>
      <c r="O49" s="15">
        <f t="shared" si="9"/>
        <v>20081.09</v>
      </c>
      <c r="P49" s="15">
        <v>20081.09</v>
      </c>
      <c r="Q49" s="15">
        <v>0</v>
      </c>
      <c r="R49" s="14" t="s">
        <v>216</v>
      </c>
      <c r="S49" s="16" t="s">
        <v>70</v>
      </c>
      <c r="T49" s="79" t="s">
        <v>27</v>
      </c>
      <c r="U49" s="28" t="s">
        <v>28</v>
      </c>
      <c r="V49" s="46">
        <f t="shared" si="7"/>
        <v>0</v>
      </c>
      <c r="W49" s="46">
        <f t="shared" si="8"/>
        <v>0</v>
      </c>
      <c r="X49" s="28"/>
      <c r="Y49" s="85" t="s">
        <v>343</v>
      </c>
      <c r="Z49" s="85"/>
      <c r="AA49" s="85"/>
      <c r="AB49" s="20"/>
    </row>
    <row r="50" spans="1:28" s="88" customFormat="1" ht="61.5" customHeight="1">
      <c r="A50" s="27">
        <v>43</v>
      </c>
      <c r="B50" s="51" t="s">
        <v>149</v>
      </c>
      <c r="C50" s="27" t="s">
        <v>24</v>
      </c>
      <c r="D50" s="27" t="s">
        <v>25</v>
      </c>
      <c r="E50" s="27" t="s">
        <v>26</v>
      </c>
      <c r="F50" s="27">
        <v>400</v>
      </c>
      <c r="G50" s="34">
        <v>74</v>
      </c>
      <c r="H50" s="74">
        <v>104000000</v>
      </c>
      <c r="I50" s="27">
        <v>39</v>
      </c>
      <c r="J50" s="17">
        <v>99.87</v>
      </c>
      <c r="K50" s="17">
        <v>74.31</v>
      </c>
      <c r="L50" s="15">
        <f>M50+N50</f>
        <v>1429244</v>
      </c>
      <c r="M50" s="15">
        <v>954037</v>
      </c>
      <c r="N50" s="15">
        <v>475207</v>
      </c>
      <c r="O50" s="15">
        <f t="shared" si="9"/>
        <v>239919</v>
      </c>
      <c r="P50" s="15">
        <v>239919</v>
      </c>
      <c r="Q50" s="15">
        <v>0</v>
      </c>
      <c r="R50" s="14">
        <v>2002</v>
      </c>
      <c r="S50" s="16" t="s">
        <v>70</v>
      </c>
      <c r="T50" s="79" t="s">
        <v>27</v>
      </c>
      <c r="U50" s="28" t="s">
        <v>28</v>
      </c>
      <c r="V50" s="46">
        <f t="shared" si="7"/>
        <v>0</v>
      </c>
      <c r="W50" s="46">
        <f t="shared" si="8"/>
        <v>0</v>
      </c>
      <c r="X50" s="28"/>
      <c r="Y50" s="190"/>
      <c r="Z50" s="85"/>
      <c r="AA50" s="85"/>
      <c r="AB50" s="20"/>
    </row>
    <row r="51" spans="1:28" s="88" customFormat="1" ht="126.75" customHeight="1">
      <c r="A51" s="27">
        <v>44</v>
      </c>
      <c r="B51" s="51" t="s">
        <v>186</v>
      </c>
      <c r="C51" s="27" t="s">
        <v>24</v>
      </c>
      <c r="D51" s="27" t="s">
        <v>25</v>
      </c>
      <c r="E51" s="27" t="s">
        <v>26</v>
      </c>
      <c r="F51" s="27">
        <v>413</v>
      </c>
      <c r="G51" s="34">
        <v>73</v>
      </c>
      <c r="H51" s="74">
        <v>75855760</v>
      </c>
      <c r="I51" s="27">
        <v>42</v>
      </c>
      <c r="J51" s="55">
        <v>45</v>
      </c>
      <c r="K51" s="17">
        <v>38.67</v>
      </c>
      <c r="L51" s="15">
        <f>M51+N51</f>
        <v>579349</v>
      </c>
      <c r="M51" s="15">
        <f>195680+383669</f>
        <v>579349</v>
      </c>
      <c r="N51" s="15">
        <v>0</v>
      </c>
      <c r="O51" s="15">
        <f t="shared" si="9"/>
        <v>277031</v>
      </c>
      <c r="P51" s="15">
        <v>277031</v>
      </c>
      <c r="Q51" s="15">
        <v>0</v>
      </c>
      <c r="R51" s="18">
        <v>2003</v>
      </c>
      <c r="S51" s="16">
        <v>2017</v>
      </c>
      <c r="T51" s="80" t="s">
        <v>67</v>
      </c>
      <c r="U51" s="28" t="s">
        <v>28</v>
      </c>
      <c r="V51" s="46">
        <f t="shared" si="7"/>
        <v>0</v>
      </c>
      <c r="W51" s="46">
        <f t="shared" si="8"/>
        <v>0</v>
      </c>
      <c r="X51" s="28"/>
      <c r="Y51" s="85" t="s">
        <v>344</v>
      </c>
      <c r="Z51" s="85"/>
      <c r="AA51" s="85" t="s">
        <v>324</v>
      </c>
      <c r="AB51" s="20" t="s">
        <v>310</v>
      </c>
    </row>
    <row r="52" spans="1:28" s="88" customFormat="1" ht="61.5" customHeight="1">
      <c r="A52" s="27">
        <v>45</v>
      </c>
      <c r="B52" s="51" t="s">
        <v>175</v>
      </c>
      <c r="C52" s="27" t="s">
        <v>24</v>
      </c>
      <c r="D52" s="27" t="s">
        <v>25</v>
      </c>
      <c r="E52" s="27" t="s">
        <v>26</v>
      </c>
      <c r="F52" s="27">
        <v>418</v>
      </c>
      <c r="G52" s="34">
        <v>73</v>
      </c>
      <c r="H52" s="74">
        <v>45736000</v>
      </c>
      <c r="I52" s="27">
        <v>34</v>
      </c>
      <c r="J52" s="17">
        <v>66</v>
      </c>
      <c r="K52" s="17">
        <v>51</v>
      </c>
      <c r="L52" s="15">
        <f>M52+N52</f>
        <v>285931</v>
      </c>
      <c r="M52" s="15">
        <v>285931</v>
      </c>
      <c r="N52" s="15">
        <v>0</v>
      </c>
      <c r="O52" s="15">
        <f t="shared" si="9"/>
        <v>107562.87</v>
      </c>
      <c r="P52" s="15">
        <v>107562.87</v>
      </c>
      <c r="Q52" s="15">
        <v>0</v>
      </c>
      <c r="R52" s="14" t="s">
        <v>218</v>
      </c>
      <c r="S52" s="16" t="s">
        <v>40</v>
      </c>
      <c r="T52" s="80" t="s">
        <v>67</v>
      </c>
      <c r="U52" s="28" t="s">
        <v>28</v>
      </c>
      <c r="V52" s="46">
        <f t="shared" si="7"/>
        <v>0</v>
      </c>
      <c r="W52" s="46">
        <f t="shared" si="8"/>
        <v>0</v>
      </c>
      <c r="X52" s="28"/>
      <c r="Y52" s="190" t="s">
        <v>289</v>
      </c>
      <c r="Z52" s="85"/>
      <c r="AA52" s="85"/>
      <c r="AB52" s="20"/>
    </row>
    <row r="53" spans="1:28" s="88" customFormat="1" ht="61.5" customHeight="1">
      <c r="A53" s="27">
        <v>46</v>
      </c>
      <c r="B53" s="192" t="s">
        <v>177</v>
      </c>
      <c r="C53" s="193" t="s">
        <v>24</v>
      </c>
      <c r="D53" s="193" t="s">
        <v>25</v>
      </c>
      <c r="E53" s="193" t="s">
        <v>26</v>
      </c>
      <c r="F53" s="193">
        <v>349</v>
      </c>
      <c r="G53" s="194">
        <v>72.5</v>
      </c>
      <c r="H53" s="195" t="s">
        <v>107</v>
      </c>
      <c r="I53" s="193">
        <v>57</v>
      </c>
      <c r="J53" s="196">
        <v>76.4</v>
      </c>
      <c r="K53" s="196">
        <v>76.4</v>
      </c>
      <c r="L53" s="197">
        <v>234746</v>
      </c>
      <c r="M53" s="197">
        <v>234746</v>
      </c>
      <c r="N53" s="197">
        <v>0</v>
      </c>
      <c r="O53" s="197">
        <f t="shared" si="9"/>
        <v>99418</v>
      </c>
      <c r="P53" s="197">
        <v>99418</v>
      </c>
      <c r="Q53" s="197">
        <v>0</v>
      </c>
      <c r="R53" s="198" t="s">
        <v>211</v>
      </c>
      <c r="S53" s="199" t="s">
        <v>40</v>
      </c>
      <c r="T53" s="200" t="s">
        <v>32</v>
      </c>
      <c r="U53" s="28" t="s">
        <v>28</v>
      </c>
      <c r="V53" s="46">
        <f t="shared" si="7"/>
        <v>0</v>
      </c>
      <c r="W53" s="46">
        <f t="shared" si="8"/>
        <v>0</v>
      </c>
      <c r="X53" s="28"/>
      <c r="Y53" s="201" t="s">
        <v>275</v>
      </c>
      <c r="Z53" s="201"/>
      <c r="AA53" s="201"/>
      <c r="AB53" s="20"/>
    </row>
    <row r="54" spans="1:28" s="88" customFormat="1" ht="98.25" customHeight="1">
      <c r="A54" s="27">
        <v>47</v>
      </c>
      <c r="B54" s="51" t="s">
        <v>142</v>
      </c>
      <c r="C54" s="27" t="s">
        <v>24</v>
      </c>
      <c r="D54" s="27" t="s">
        <v>25</v>
      </c>
      <c r="E54" s="27" t="s">
        <v>26</v>
      </c>
      <c r="F54" s="33">
        <v>353</v>
      </c>
      <c r="G54" s="34">
        <v>72</v>
      </c>
      <c r="H54" s="113">
        <v>0.15</v>
      </c>
      <c r="I54" s="27">
        <v>7</v>
      </c>
      <c r="J54" s="17">
        <v>39.03</v>
      </c>
      <c r="K54" s="17">
        <v>37.05</v>
      </c>
      <c r="L54" s="15">
        <v>8262919</v>
      </c>
      <c r="M54" s="15">
        <v>8262919</v>
      </c>
      <c r="N54" s="15">
        <v>0</v>
      </c>
      <c r="O54" s="15">
        <f t="shared" si="9"/>
        <v>3592286.42</v>
      </c>
      <c r="P54" s="15">
        <v>3592286.42</v>
      </c>
      <c r="Q54" s="15">
        <v>0</v>
      </c>
      <c r="R54" s="14">
        <v>2006</v>
      </c>
      <c r="S54" s="116" t="s">
        <v>143</v>
      </c>
      <c r="T54" s="212" t="s">
        <v>32</v>
      </c>
      <c r="U54" s="27" t="s">
        <v>28</v>
      </c>
      <c r="V54" s="112">
        <f>L54-M54</f>
        <v>0</v>
      </c>
      <c r="W54" s="112">
        <f>O54-P54</f>
        <v>0</v>
      </c>
      <c r="X54" s="27"/>
      <c r="Y54" s="85" t="s">
        <v>302</v>
      </c>
      <c r="Z54" s="85"/>
      <c r="AA54" s="85"/>
      <c r="AB54" s="20"/>
    </row>
    <row r="55" spans="1:27" s="20" customFormat="1" ht="125.25" customHeight="1">
      <c r="A55" s="27">
        <v>48</v>
      </c>
      <c r="B55" s="52" t="s">
        <v>154</v>
      </c>
      <c r="C55" s="58" t="s">
        <v>56</v>
      </c>
      <c r="D55" s="58" t="s">
        <v>155</v>
      </c>
      <c r="E55" s="58" t="s">
        <v>26</v>
      </c>
      <c r="F55" s="58">
        <v>278</v>
      </c>
      <c r="G55" s="59">
        <v>72</v>
      </c>
      <c r="H55" s="19" t="s">
        <v>107</v>
      </c>
      <c r="I55" s="58">
        <v>6</v>
      </c>
      <c r="J55" s="75">
        <v>88</v>
      </c>
      <c r="K55" s="75">
        <v>80</v>
      </c>
      <c r="L55" s="70">
        <f>N55+M55</f>
        <v>104527</v>
      </c>
      <c r="M55" s="70">
        <v>104527</v>
      </c>
      <c r="N55" s="75">
        <v>0</v>
      </c>
      <c r="O55" s="70">
        <f t="shared" si="9"/>
        <v>20820</v>
      </c>
      <c r="P55" s="70">
        <v>20820</v>
      </c>
      <c r="Q55" s="75">
        <v>0</v>
      </c>
      <c r="R55" s="69">
        <v>1987</v>
      </c>
      <c r="S55" s="69">
        <v>2020</v>
      </c>
      <c r="T55" s="16" t="s">
        <v>32</v>
      </c>
      <c r="U55" s="27" t="s">
        <v>28</v>
      </c>
      <c r="V55" s="112">
        <f aca="true" t="shared" si="10" ref="V55:V73">L55-M55-N55</f>
        <v>0</v>
      </c>
      <c r="W55" s="112">
        <f aca="true" t="shared" si="11" ref="W55:W73">O55-P55-Q55</f>
        <v>0</v>
      </c>
      <c r="X55" s="213"/>
      <c r="Y55" s="85" t="s">
        <v>236</v>
      </c>
      <c r="Z55" s="189"/>
      <c r="AA55" s="221"/>
    </row>
    <row r="56" spans="1:28" s="88" customFormat="1" ht="65.25" customHeight="1">
      <c r="A56" s="27">
        <v>49</v>
      </c>
      <c r="B56" s="202" t="s">
        <v>123</v>
      </c>
      <c r="C56" s="203" t="s">
        <v>24</v>
      </c>
      <c r="D56" s="203" t="s">
        <v>25</v>
      </c>
      <c r="E56" s="203" t="s">
        <v>26</v>
      </c>
      <c r="F56" s="203">
        <v>418</v>
      </c>
      <c r="G56" s="204">
        <v>71</v>
      </c>
      <c r="H56" s="205">
        <v>93770000</v>
      </c>
      <c r="I56" s="203">
        <v>36</v>
      </c>
      <c r="J56" s="206">
        <v>14.36</v>
      </c>
      <c r="K56" s="206">
        <v>12.4</v>
      </c>
      <c r="L56" s="207">
        <f>M56+N56</f>
        <v>520618</v>
      </c>
      <c r="M56" s="207">
        <v>520618</v>
      </c>
      <c r="N56" s="207">
        <v>0</v>
      </c>
      <c r="O56" s="207">
        <f t="shared" si="9"/>
        <v>288987.77</v>
      </c>
      <c r="P56" s="207">
        <v>288987.77</v>
      </c>
      <c r="Q56" s="207">
        <v>0</v>
      </c>
      <c r="R56" s="208">
        <v>2009</v>
      </c>
      <c r="S56" s="209" t="s">
        <v>40</v>
      </c>
      <c r="T56" s="210" t="s">
        <v>67</v>
      </c>
      <c r="U56" s="28" t="s">
        <v>28</v>
      </c>
      <c r="V56" s="46">
        <f t="shared" si="10"/>
        <v>0</v>
      </c>
      <c r="W56" s="46">
        <f t="shared" si="11"/>
        <v>0</v>
      </c>
      <c r="X56" s="28"/>
      <c r="Y56" s="211" t="s">
        <v>276</v>
      </c>
      <c r="Z56" s="211"/>
      <c r="AA56" s="211"/>
      <c r="AB56" s="20"/>
    </row>
    <row r="57" spans="1:28" s="88" customFormat="1" ht="61.5" customHeight="1">
      <c r="A57" s="27">
        <v>50</v>
      </c>
      <c r="B57" s="51" t="s">
        <v>144</v>
      </c>
      <c r="C57" s="27" t="s">
        <v>24</v>
      </c>
      <c r="D57" s="27" t="s">
        <v>25</v>
      </c>
      <c r="E57" s="27" t="s">
        <v>26</v>
      </c>
      <c r="F57" s="33">
        <v>412</v>
      </c>
      <c r="G57" s="34">
        <v>70.5</v>
      </c>
      <c r="H57" s="74">
        <v>130260000</v>
      </c>
      <c r="I57" s="27">
        <v>12</v>
      </c>
      <c r="J57" s="17">
        <v>99.99</v>
      </c>
      <c r="K57" s="17">
        <v>89.13</v>
      </c>
      <c r="L57" s="15">
        <f>M57+N57</f>
        <v>1803592</v>
      </c>
      <c r="M57" s="15">
        <v>1710446</v>
      </c>
      <c r="N57" s="15">
        <v>93146</v>
      </c>
      <c r="O57" s="15">
        <f t="shared" si="9"/>
        <v>96317</v>
      </c>
      <c r="P57" s="15">
        <v>96317</v>
      </c>
      <c r="Q57" s="15">
        <v>0</v>
      </c>
      <c r="R57" s="14">
        <v>2006</v>
      </c>
      <c r="S57" s="19" t="s">
        <v>215</v>
      </c>
      <c r="T57" s="79" t="s">
        <v>61</v>
      </c>
      <c r="U57" s="28" t="s">
        <v>28</v>
      </c>
      <c r="V57" s="46">
        <f t="shared" si="10"/>
        <v>0</v>
      </c>
      <c r="W57" s="46">
        <f t="shared" si="11"/>
        <v>0</v>
      </c>
      <c r="X57" s="28"/>
      <c r="Y57" s="85" t="s">
        <v>277</v>
      </c>
      <c r="Z57" s="85"/>
      <c r="AA57" s="85" t="s">
        <v>242</v>
      </c>
      <c r="AB57" s="20"/>
    </row>
    <row r="58" spans="1:28" s="95" customFormat="1" ht="102" customHeight="1">
      <c r="A58" s="27">
        <v>51</v>
      </c>
      <c r="B58" s="51" t="s">
        <v>147</v>
      </c>
      <c r="C58" s="27" t="s">
        <v>24</v>
      </c>
      <c r="D58" s="27" t="s">
        <v>25</v>
      </c>
      <c r="E58" s="27" t="s">
        <v>26</v>
      </c>
      <c r="F58" s="27">
        <v>418</v>
      </c>
      <c r="G58" s="34">
        <v>70</v>
      </c>
      <c r="H58" s="74">
        <v>178620000</v>
      </c>
      <c r="I58" s="27">
        <v>31</v>
      </c>
      <c r="J58" s="17">
        <v>99.6</v>
      </c>
      <c r="K58" s="50">
        <v>83.67</v>
      </c>
      <c r="L58" s="15">
        <f>M58+N58</f>
        <v>234187</v>
      </c>
      <c r="M58" s="15">
        <v>234187</v>
      </c>
      <c r="N58" s="15">
        <v>0</v>
      </c>
      <c r="O58" s="15">
        <f>P58+Q58</f>
        <v>41861</v>
      </c>
      <c r="P58" s="15">
        <v>41861</v>
      </c>
      <c r="Q58" s="15">
        <v>0</v>
      </c>
      <c r="R58" s="14">
        <v>2008</v>
      </c>
      <c r="S58" s="16" t="s">
        <v>70</v>
      </c>
      <c r="T58" s="80" t="s">
        <v>67</v>
      </c>
      <c r="U58" s="28" t="s">
        <v>28</v>
      </c>
      <c r="V58" s="46">
        <f>L58-M58-N58</f>
        <v>0</v>
      </c>
      <c r="W58" s="46">
        <f>O58-P58-Q58</f>
        <v>0</v>
      </c>
      <c r="X58" s="28"/>
      <c r="Y58" s="190" t="s">
        <v>290</v>
      </c>
      <c r="Z58" s="85"/>
      <c r="AA58" s="85"/>
      <c r="AB58" s="117"/>
    </row>
    <row r="59" spans="1:28" s="88" customFormat="1" ht="88.5" customHeight="1">
      <c r="A59" s="27">
        <v>52</v>
      </c>
      <c r="B59" s="51" t="s">
        <v>170</v>
      </c>
      <c r="C59" s="27" t="s">
        <v>24</v>
      </c>
      <c r="D59" s="27" t="s">
        <v>25</v>
      </c>
      <c r="E59" s="27" t="s">
        <v>26</v>
      </c>
      <c r="F59" s="27">
        <v>418</v>
      </c>
      <c r="G59" s="34">
        <v>70</v>
      </c>
      <c r="H59" s="74">
        <v>68340000</v>
      </c>
      <c r="I59" s="27">
        <v>28</v>
      </c>
      <c r="J59" s="118">
        <v>97</v>
      </c>
      <c r="K59" s="17">
        <v>90.98</v>
      </c>
      <c r="L59" s="15">
        <f>M59+N59</f>
        <v>637103.59</v>
      </c>
      <c r="M59" s="15">
        <v>637103.59</v>
      </c>
      <c r="N59" s="15">
        <v>0</v>
      </c>
      <c r="O59" s="15">
        <f>P59+Q59</f>
        <v>36200</v>
      </c>
      <c r="P59" s="15">
        <v>36200</v>
      </c>
      <c r="Q59" s="15">
        <v>0</v>
      </c>
      <c r="R59" s="18">
        <v>2008</v>
      </c>
      <c r="S59" s="16" t="s">
        <v>70</v>
      </c>
      <c r="T59" s="80" t="s">
        <v>67</v>
      </c>
      <c r="U59" s="28" t="s">
        <v>28</v>
      </c>
      <c r="V59" s="46">
        <f>L59-M59-N59</f>
        <v>0</v>
      </c>
      <c r="W59" s="46">
        <f>O59-P59-Q59</f>
        <v>0</v>
      </c>
      <c r="X59" s="28"/>
      <c r="Y59" s="85" t="s">
        <v>291</v>
      </c>
      <c r="Z59" s="85"/>
      <c r="AA59" s="85"/>
      <c r="AB59" s="20"/>
    </row>
    <row r="60" spans="1:28" s="88" customFormat="1" ht="70.5" customHeight="1">
      <c r="A60" s="27">
        <v>53</v>
      </c>
      <c r="B60" s="51" t="s">
        <v>128</v>
      </c>
      <c r="C60" s="27" t="s">
        <v>24</v>
      </c>
      <c r="D60" s="27" t="s">
        <v>25</v>
      </c>
      <c r="E60" s="27" t="s">
        <v>26</v>
      </c>
      <c r="F60" s="27">
        <v>1115</v>
      </c>
      <c r="G60" s="34">
        <v>70</v>
      </c>
      <c r="H60" s="74">
        <v>46170000</v>
      </c>
      <c r="I60" s="27">
        <v>38</v>
      </c>
      <c r="J60" s="17">
        <v>99.5</v>
      </c>
      <c r="K60" s="17">
        <v>100</v>
      </c>
      <c r="L60" s="15">
        <f>M60+N60</f>
        <v>268747</v>
      </c>
      <c r="M60" s="15">
        <v>268747</v>
      </c>
      <c r="N60" s="15">
        <v>0</v>
      </c>
      <c r="O60" s="15">
        <v>0</v>
      </c>
      <c r="P60" s="15">
        <v>0</v>
      </c>
      <c r="Q60" s="15">
        <v>0</v>
      </c>
      <c r="R60" s="14" t="s">
        <v>218</v>
      </c>
      <c r="S60" s="16" t="s">
        <v>70</v>
      </c>
      <c r="T60" s="80" t="s">
        <v>61</v>
      </c>
      <c r="U60" s="28" t="s">
        <v>28</v>
      </c>
      <c r="V60" s="46">
        <f>L60-M60-N60</f>
        <v>0</v>
      </c>
      <c r="W60" s="46">
        <f>O60-P60-Q60</f>
        <v>0</v>
      </c>
      <c r="X60" s="28"/>
      <c r="Y60" s="85" t="s">
        <v>290</v>
      </c>
      <c r="Z60" s="85"/>
      <c r="AA60" s="85"/>
      <c r="AB60" s="20"/>
    </row>
    <row r="61" spans="1:27" s="47" customFormat="1" ht="123.75" customHeight="1">
      <c r="A61" s="27">
        <v>54</v>
      </c>
      <c r="B61" s="71" t="s">
        <v>156</v>
      </c>
      <c r="C61" s="27" t="s">
        <v>56</v>
      </c>
      <c r="D61" s="27" t="s">
        <v>157</v>
      </c>
      <c r="E61" s="27" t="s">
        <v>26</v>
      </c>
      <c r="F61" s="27">
        <v>286</v>
      </c>
      <c r="G61" s="34">
        <v>69.5</v>
      </c>
      <c r="H61" s="74">
        <v>14072</v>
      </c>
      <c r="I61" s="27">
        <v>7</v>
      </c>
      <c r="J61" s="75">
        <v>70</v>
      </c>
      <c r="K61" s="75">
        <v>21</v>
      </c>
      <c r="L61" s="70">
        <f>N61+M61</f>
        <v>204991</v>
      </c>
      <c r="M61" s="70">
        <f>195717+9274</f>
        <v>204991</v>
      </c>
      <c r="N61" s="75">
        <v>0</v>
      </c>
      <c r="O61" s="70">
        <f>P61+Q61</f>
        <v>161573</v>
      </c>
      <c r="P61" s="70">
        <v>161573</v>
      </c>
      <c r="Q61" s="75">
        <v>0</v>
      </c>
      <c r="R61" s="69">
        <v>1993</v>
      </c>
      <c r="S61" s="69">
        <v>2020</v>
      </c>
      <c r="T61" s="79" t="s">
        <v>67</v>
      </c>
      <c r="U61" s="28" t="s">
        <v>28</v>
      </c>
      <c r="V61" s="72">
        <f t="shared" si="10"/>
        <v>0</v>
      </c>
      <c r="W61" s="72">
        <f t="shared" si="11"/>
        <v>0</v>
      </c>
      <c r="X61" s="68"/>
      <c r="Y61" s="85" t="s">
        <v>238</v>
      </c>
      <c r="Z61" s="191"/>
      <c r="AA61" s="222"/>
    </row>
    <row r="62" spans="1:27" s="20" customFormat="1" ht="116.25" customHeight="1">
      <c r="A62" s="27">
        <v>55</v>
      </c>
      <c r="B62" s="52" t="s">
        <v>158</v>
      </c>
      <c r="C62" s="58" t="s">
        <v>56</v>
      </c>
      <c r="D62" s="58" t="s">
        <v>136</v>
      </c>
      <c r="E62" s="58" t="s">
        <v>26</v>
      </c>
      <c r="F62" s="58">
        <v>272</v>
      </c>
      <c r="G62" s="59">
        <v>68</v>
      </c>
      <c r="H62" s="19" t="s">
        <v>107</v>
      </c>
      <c r="I62" s="58">
        <v>8</v>
      </c>
      <c r="J62" s="75">
        <v>22</v>
      </c>
      <c r="K62" s="75">
        <v>19</v>
      </c>
      <c r="L62" s="70">
        <f>N62+M62</f>
        <v>123274</v>
      </c>
      <c r="M62" s="70">
        <v>123274</v>
      </c>
      <c r="N62" s="75">
        <v>0</v>
      </c>
      <c r="O62" s="70">
        <f>P62+Q62</f>
        <v>99611</v>
      </c>
      <c r="P62" s="70">
        <v>99611</v>
      </c>
      <c r="Q62" s="75">
        <v>0</v>
      </c>
      <c r="R62" s="69">
        <v>2000</v>
      </c>
      <c r="S62" s="69">
        <v>2020</v>
      </c>
      <c r="T62" s="80" t="s">
        <v>32</v>
      </c>
      <c r="U62" s="28" t="s">
        <v>28</v>
      </c>
      <c r="V62" s="46">
        <f t="shared" si="10"/>
        <v>0</v>
      </c>
      <c r="W62" s="46">
        <f t="shared" si="11"/>
        <v>0</v>
      </c>
      <c r="X62" s="54"/>
      <c r="Y62" s="85" t="s">
        <v>236</v>
      </c>
      <c r="Z62" s="189"/>
      <c r="AA62" s="221"/>
    </row>
    <row r="63" spans="1:28" s="88" customFormat="1" ht="131.25" customHeight="1">
      <c r="A63" s="27">
        <v>56</v>
      </c>
      <c r="B63" s="42" t="s">
        <v>146</v>
      </c>
      <c r="C63" s="27" t="s">
        <v>24</v>
      </c>
      <c r="D63" s="27" t="s">
        <v>38</v>
      </c>
      <c r="E63" s="27" t="s">
        <v>26</v>
      </c>
      <c r="F63" s="27">
        <v>421</v>
      </c>
      <c r="G63" s="44">
        <v>67.5</v>
      </c>
      <c r="H63" s="113">
        <v>0.2147</v>
      </c>
      <c r="I63" s="45">
        <v>85</v>
      </c>
      <c r="J63" s="17">
        <v>77</v>
      </c>
      <c r="K63" s="17">
        <v>62</v>
      </c>
      <c r="L63" s="15">
        <v>340508</v>
      </c>
      <c r="M63" s="15">
        <v>340508</v>
      </c>
      <c r="N63" s="15">
        <v>0</v>
      </c>
      <c r="O63" s="15">
        <v>128331</v>
      </c>
      <c r="P63" s="15">
        <v>128331</v>
      </c>
      <c r="Q63" s="15">
        <v>0</v>
      </c>
      <c r="R63" s="57" t="s">
        <v>219</v>
      </c>
      <c r="S63" s="57" t="s">
        <v>222</v>
      </c>
      <c r="T63" s="80" t="s">
        <v>32</v>
      </c>
      <c r="U63" s="28" t="s">
        <v>28</v>
      </c>
      <c r="V63" s="46">
        <f t="shared" si="10"/>
        <v>0</v>
      </c>
      <c r="W63" s="46">
        <f t="shared" si="11"/>
        <v>0</v>
      </c>
      <c r="X63" s="28"/>
      <c r="Y63" s="85" t="s">
        <v>298</v>
      </c>
      <c r="Z63" s="85"/>
      <c r="AA63" s="85"/>
      <c r="AB63" s="20" t="s">
        <v>312</v>
      </c>
    </row>
    <row r="64" spans="1:28" s="88" customFormat="1" ht="61.5" customHeight="1">
      <c r="A64" s="27">
        <v>57</v>
      </c>
      <c r="B64" s="33" t="s">
        <v>162</v>
      </c>
      <c r="C64" s="27" t="s">
        <v>24</v>
      </c>
      <c r="D64" s="27" t="s">
        <v>25</v>
      </c>
      <c r="E64" s="27" t="s">
        <v>26</v>
      </c>
      <c r="F64" s="27">
        <v>348</v>
      </c>
      <c r="G64" s="34">
        <v>67.5</v>
      </c>
      <c r="H64" s="74" t="s">
        <v>107</v>
      </c>
      <c r="I64" s="27">
        <v>70</v>
      </c>
      <c r="J64" s="118">
        <v>99</v>
      </c>
      <c r="K64" s="50">
        <v>66</v>
      </c>
      <c r="L64" s="15">
        <v>139677</v>
      </c>
      <c r="M64" s="15">
        <v>139677</v>
      </c>
      <c r="N64" s="15">
        <v>0</v>
      </c>
      <c r="O64" s="15">
        <v>29904</v>
      </c>
      <c r="P64" s="15">
        <v>29904</v>
      </c>
      <c r="Q64" s="15">
        <v>0</v>
      </c>
      <c r="R64" s="14" t="s">
        <v>211</v>
      </c>
      <c r="S64" s="16" t="s">
        <v>70</v>
      </c>
      <c r="T64" s="79" t="s">
        <v>32</v>
      </c>
      <c r="U64" s="28" t="s">
        <v>28</v>
      </c>
      <c r="V64" s="46">
        <f t="shared" si="10"/>
        <v>0</v>
      </c>
      <c r="W64" s="46">
        <f t="shared" si="11"/>
        <v>0</v>
      </c>
      <c r="X64" s="28"/>
      <c r="Y64" s="85" t="s">
        <v>275</v>
      </c>
      <c r="Z64" s="85"/>
      <c r="AA64" s="85"/>
      <c r="AB64" s="20"/>
    </row>
    <row r="65" spans="1:27" s="20" customFormat="1" ht="61.5" customHeight="1">
      <c r="A65" s="27">
        <v>58</v>
      </c>
      <c r="B65" s="52" t="s">
        <v>165</v>
      </c>
      <c r="C65" s="58" t="s">
        <v>105</v>
      </c>
      <c r="D65" s="58" t="s">
        <v>166</v>
      </c>
      <c r="E65" s="58" t="s">
        <v>26</v>
      </c>
      <c r="F65" s="58">
        <v>859</v>
      </c>
      <c r="G65" s="59">
        <v>67</v>
      </c>
      <c r="H65" s="19" t="s">
        <v>107</v>
      </c>
      <c r="I65" s="58">
        <v>2</v>
      </c>
      <c r="J65" s="50">
        <v>12.22</v>
      </c>
      <c r="K65" s="50">
        <v>12.22</v>
      </c>
      <c r="L65" s="15">
        <v>102063</v>
      </c>
      <c r="M65" s="15">
        <v>102063</v>
      </c>
      <c r="N65" s="15">
        <v>0</v>
      </c>
      <c r="O65" s="15">
        <v>90821</v>
      </c>
      <c r="P65" s="15">
        <v>90821</v>
      </c>
      <c r="Q65" s="15">
        <v>0</v>
      </c>
      <c r="R65" s="58">
        <v>2012</v>
      </c>
      <c r="S65" s="58">
        <v>2019</v>
      </c>
      <c r="T65" s="80" t="s">
        <v>32</v>
      </c>
      <c r="U65" s="28" t="s">
        <v>28</v>
      </c>
      <c r="V65" s="46">
        <f t="shared" si="10"/>
        <v>0</v>
      </c>
      <c r="W65" s="46">
        <f t="shared" si="11"/>
        <v>0</v>
      </c>
      <c r="X65" s="54"/>
      <c r="Y65" s="87"/>
      <c r="Z65" s="189"/>
      <c r="AA65" s="221"/>
    </row>
    <row r="66" spans="1:28" s="88" customFormat="1" ht="61.5" customHeight="1">
      <c r="A66" s="27">
        <v>59</v>
      </c>
      <c r="B66" s="51" t="s">
        <v>183</v>
      </c>
      <c r="C66" s="27" t="s">
        <v>24</v>
      </c>
      <c r="D66" s="27" t="s">
        <v>25</v>
      </c>
      <c r="E66" s="27" t="s">
        <v>26</v>
      </c>
      <c r="F66" s="27">
        <v>365</v>
      </c>
      <c r="G66" s="34">
        <v>61.5</v>
      </c>
      <c r="H66" s="19" t="s">
        <v>107</v>
      </c>
      <c r="I66" s="27">
        <v>64</v>
      </c>
      <c r="J66" s="17">
        <v>98.77</v>
      </c>
      <c r="K66" s="17">
        <v>98.77</v>
      </c>
      <c r="L66" s="15">
        <v>228803</v>
      </c>
      <c r="M66" s="15">
        <v>228803</v>
      </c>
      <c r="N66" s="15">
        <v>0</v>
      </c>
      <c r="O66" s="15">
        <v>47619</v>
      </c>
      <c r="P66" s="15">
        <v>47619</v>
      </c>
      <c r="Q66" s="15">
        <v>0</v>
      </c>
      <c r="R66" s="14" t="s">
        <v>210</v>
      </c>
      <c r="S66" s="16" t="s">
        <v>70</v>
      </c>
      <c r="T66" s="79" t="s">
        <v>32</v>
      </c>
      <c r="U66" s="28" t="s">
        <v>28</v>
      </c>
      <c r="V66" s="46">
        <f t="shared" si="10"/>
        <v>0</v>
      </c>
      <c r="W66" s="46">
        <f t="shared" si="11"/>
        <v>0</v>
      </c>
      <c r="X66" s="28"/>
      <c r="Y66" s="85" t="s">
        <v>284</v>
      </c>
      <c r="Z66" s="87"/>
      <c r="AA66" s="87"/>
      <c r="AB66" s="20"/>
    </row>
    <row r="67" spans="1:28" s="88" customFormat="1" ht="61.5" customHeight="1">
      <c r="A67" s="27">
        <v>60</v>
      </c>
      <c r="B67" s="51" t="s">
        <v>192</v>
      </c>
      <c r="C67" s="27" t="s">
        <v>24</v>
      </c>
      <c r="D67" s="27" t="s">
        <v>25</v>
      </c>
      <c r="E67" s="27" t="s">
        <v>26</v>
      </c>
      <c r="F67" s="27">
        <v>361</v>
      </c>
      <c r="G67" s="34">
        <v>61.5</v>
      </c>
      <c r="H67" s="19" t="s">
        <v>107</v>
      </c>
      <c r="I67" s="27">
        <v>61</v>
      </c>
      <c r="J67" s="17">
        <v>99</v>
      </c>
      <c r="K67" s="50">
        <v>99</v>
      </c>
      <c r="L67" s="15">
        <v>567654</v>
      </c>
      <c r="M67" s="15">
        <v>567654</v>
      </c>
      <c r="N67" s="15">
        <v>0</v>
      </c>
      <c r="O67" s="15">
        <f>P67+Q67</f>
        <v>13032</v>
      </c>
      <c r="P67" s="15">
        <v>13032</v>
      </c>
      <c r="Q67" s="15">
        <v>0</v>
      </c>
      <c r="R67" s="18" t="s">
        <v>213</v>
      </c>
      <c r="S67" s="16" t="s">
        <v>70</v>
      </c>
      <c r="T67" s="79" t="s">
        <v>32</v>
      </c>
      <c r="U67" s="28" t="s">
        <v>28</v>
      </c>
      <c r="V67" s="46">
        <f t="shared" si="10"/>
        <v>0</v>
      </c>
      <c r="W67" s="46">
        <f t="shared" si="11"/>
        <v>0</v>
      </c>
      <c r="X67" s="28"/>
      <c r="Y67" s="85" t="s">
        <v>275</v>
      </c>
      <c r="Z67" s="87"/>
      <c r="AA67" s="87"/>
      <c r="AB67" s="20"/>
    </row>
    <row r="68" spans="1:28" s="88" customFormat="1" ht="94.5" customHeight="1">
      <c r="A68" s="27">
        <v>61</v>
      </c>
      <c r="B68" s="33" t="s">
        <v>185</v>
      </c>
      <c r="C68" s="27" t="s">
        <v>24</v>
      </c>
      <c r="D68" s="27" t="s">
        <v>25</v>
      </c>
      <c r="E68" s="27" t="s">
        <v>26</v>
      </c>
      <c r="F68" s="27">
        <v>363</v>
      </c>
      <c r="G68" s="34">
        <v>58</v>
      </c>
      <c r="H68" s="113">
        <v>0.0732</v>
      </c>
      <c r="I68" s="27">
        <v>63</v>
      </c>
      <c r="J68" s="118">
        <v>47</v>
      </c>
      <c r="K68" s="17">
        <v>38</v>
      </c>
      <c r="L68" s="15">
        <v>807583</v>
      </c>
      <c r="M68" s="15">
        <v>807583</v>
      </c>
      <c r="N68" s="15">
        <v>0</v>
      </c>
      <c r="O68" s="15">
        <f>P68+Q68</f>
        <v>497989</v>
      </c>
      <c r="P68" s="15">
        <v>497989</v>
      </c>
      <c r="Q68" s="15">
        <v>0</v>
      </c>
      <c r="R68" s="14" t="s">
        <v>218</v>
      </c>
      <c r="S68" s="16" t="s">
        <v>221</v>
      </c>
      <c r="T68" s="79" t="s">
        <v>32</v>
      </c>
      <c r="U68" s="28" t="s">
        <v>28</v>
      </c>
      <c r="V68" s="46">
        <f t="shared" si="10"/>
        <v>0</v>
      </c>
      <c r="W68" s="46">
        <f t="shared" si="11"/>
        <v>0</v>
      </c>
      <c r="X68" s="28"/>
      <c r="Y68" s="190" t="s">
        <v>292</v>
      </c>
      <c r="Z68" s="87"/>
      <c r="AA68" s="87"/>
      <c r="AB68" s="20"/>
    </row>
    <row r="69" spans="1:27" s="38" customFormat="1" ht="112.5" customHeight="1">
      <c r="A69" s="27">
        <v>62</v>
      </c>
      <c r="B69" s="42" t="s">
        <v>184</v>
      </c>
      <c r="C69" s="27" t="s">
        <v>24</v>
      </c>
      <c r="D69" s="27" t="s">
        <v>38</v>
      </c>
      <c r="E69" s="27" t="s">
        <v>26</v>
      </c>
      <c r="F69" s="27">
        <v>424</v>
      </c>
      <c r="G69" s="44">
        <v>56.5</v>
      </c>
      <c r="H69" s="49">
        <f>2077509685/4.45</f>
        <v>466856108.98876405</v>
      </c>
      <c r="I69" s="45">
        <v>86</v>
      </c>
      <c r="J69" s="17">
        <v>3</v>
      </c>
      <c r="K69" s="17">
        <v>19</v>
      </c>
      <c r="L69" s="15">
        <v>2077510</v>
      </c>
      <c r="M69" s="15">
        <v>2077510</v>
      </c>
      <c r="N69" s="15">
        <v>0</v>
      </c>
      <c r="O69" s="15">
        <v>1665630</v>
      </c>
      <c r="P69" s="15">
        <v>1665630</v>
      </c>
      <c r="Q69" s="15">
        <v>0</v>
      </c>
      <c r="R69" s="57" t="s">
        <v>233</v>
      </c>
      <c r="S69" s="57" t="s">
        <v>217</v>
      </c>
      <c r="T69" s="80" t="s">
        <v>32</v>
      </c>
      <c r="U69" s="28" t="s">
        <v>28</v>
      </c>
      <c r="V69" s="46">
        <f t="shared" si="10"/>
        <v>0</v>
      </c>
      <c r="W69" s="46">
        <f t="shared" si="11"/>
        <v>0</v>
      </c>
      <c r="X69" s="28"/>
      <c r="Y69" s="85" t="s">
        <v>341</v>
      </c>
      <c r="Z69" s="87"/>
      <c r="AA69" s="87"/>
    </row>
    <row r="70" spans="1:28" s="92" customFormat="1" ht="97.5" customHeight="1">
      <c r="A70" s="27">
        <v>63</v>
      </c>
      <c r="B70" s="51" t="s">
        <v>188</v>
      </c>
      <c r="C70" s="27" t="s">
        <v>24</v>
      </c>
      <c r="D70" s="27" t="s">
        <v>25</v>
      </c>
      <c r="E70" s="27" t="s">
        <v>26</v>
      </c>
      <c r="F70" s="27">
        <v>385</v>
      </c>
      <c r="G70" s="34">
        <v>56.5</v>
      </c>
      <c r="H70" s="19" t="s">
        <v>107</v>
      </c>
      <c r="I70" s="27">
        <v>66</v>
      </c>
      <c r="J70" s="17">
        <v>84</v>
      </c>
      <c r="K70" s="17">
        <v>84</v>
      </c>
      <c r="L70" s="15">
        <v>303482</v>
      </c>
      <c r="M70" s="15">
        <v>303482</v>
      </c>
      <c r="N70" s="15">
        <v>0</v>
      </c>
      <c r="O70" s="15">
        <f>P70+Q70</f>
        <v>99045</v>
      </c>
      <c r="P70" s="15">
        <v>99045</v>
      </c>
      <c r="Q70" s="15">
        <v>0</v>
      </c>
      <c r="R70" s="14" t="s">
        <v>218</v>
      </c>
      <c r="S70" s="16" t="s">
        <v>40</v>
      </c>
      <c r="T70" s="79" t="s">
        <v>32</v>
      </c>
      <c r="U70" s="28" t="s">
        <v>28</v>
      </c>
      <c r="V70" s="46">
        <f t="shared" si="10"/>
        <v>0</v>
      </c>
      <c r="W70" s="46">
        <f t="shared" si="11"/>
        <v>0</v>
      </c>
      <c r="X70" s="28"/>
      <c r="Y70" s="85" t="s">
        <v>293</v>
      </c>
      <c r="Z70" s="87"/>
      <c r="AA70" s="87"/>
      <c r="AB70" s="38"/>
    </row>
    <row r="71" spans="1:28" s="92" customFormat="1" ht="90.75" customHeight="1">
      <c r="A71" s="27">
        <v>64</v>
      </c>
      <c r="B71" s="42" t="s">
        <v>187</v>
      </c>
      <c r="C71" s="27" t="s">
        <v>24</v>
      </c>
      <c r="D71" s="43" t="s">
        <v>43</v>
      </c>
      <c r="E71" s="43" t="s">
        <v>26</v>
      </c>
      <c r="F71" s="43">
        <v>826</v>
      </c>
      <c r="G71" s="44">
        <v>53</v>
      </c>
      <c r="H71" s="19" t="s">
        <v>107</v>
      </c>
      <c r="I71" s="45">
        <v>96</v>
      </c>
      <c r="J71" s="17">
        <v>40.51</v>
      </c>
      <c r="K71" s="17">
        <v>40.51</v>
      </c>
      <c r="L71" s="15">
        <f>M71+N71</f>
        <v>241595</v>
      </c>
      <c r="M71" s="15">
        <v>241595</v>
      </c>
      <c r="N71" s="15">
        <v>0</v>
      </c>
      <c r="O71" s="15">
        <v>144453</v>
      </c>
      <c r="P71" s="15">
        <v>144453</v>
      </c>
      <c r="Q71" s="15">
        <v>0</v>
      </c>
      <c r="R71" s="14">
        <v>1987</v>
      </c>
      <c r="S71" s="14">
        <v>2020</v>
      </c>
      <c r="T71" s="80" t="s">
        <v>32</v>
      </c>
      <c r="U71" s="28" t="s">
        <v>28</v>
      </c>
      <c r="V71" s="46">
        <f t="shared" si="10"/>
        <v>0</v>
      </c>
      <c r="W71" s="46">
        <f t="shared" si="11"/>
        <v>0</v>
      </c>
      <c r="X71" s="28"/>
      <c r="Y71" s="85" t="s">
        <v>325</v>
      </c>
      <c r="Z71" s="87"/>
      <c r="AA71" s="87"/>
      <c r="AB71" s="38"/>
    </row>
    <row r="72" spans="1:28" s="92" customFormat="1" ht="77.25" customHeight="1">
      <c r="A72" s="27">
        <v>65</v>
      </c>
      <c r="B72" s="51" t="s">
        <v>189</v>
      </c>
      <c r="C72" s="27" t="s">
        <v>24</v>
      </c>
      <c r="D72" s="27" t="s">
        <v>25</v>
      </c>
      <c r="E72" s="27" t="s">
        <v>26</v>
      </c>
      <c r="F72" s="27">
        <v>356</v>
      </c>
      <c r="G72" s="34">
        <v>50.5</v>
      </c>
      <c r="H72" s="19" t="s">
        <v>107</v>
      </c>
      <c r="I72" s="27">
        <v>60</v>
      </c>
      <c r="J72" s="17">
        <v>70</v>
      </c>
      <c r="K72" s="50">
        <v>70</v>
      </c>
      <c r="L72" s="15">
        <v>763327</v>
      </c>
      <c r="M72" s="15">
        <v>763327</v>
      </c>
      <c r="N72" s="15">
        <v>0</v>
      </c>
      <c r="O72" s="15">
        <f>P72+Q72</f>
        <v>241185</v>
      </c>
      <c r="P72" s="15">
        <v>241185</v>
      </c>
      <c r="Q72" s="15">
        <v>0</v>
      </c>
      <c r="R72" s="14" t="s">
        <v>219</v>
      </c>
      <c r="S72" s="16" t="s">
        <v>217</v>
      </c>
      <c r="T72" s="79" t="s">
        <v>32</v>
      </c>
      <c r="U72" s="28" t="s">
        <v>28</v>
      </c>
      <c r="V72" s="46">
        <f t="shared" si="10"/>
        <v>0</v>
      </c>
      <c r="W72" s="46">
        <f t="shared" si="11"/>
        <v>0</v>
      </c>
      <c r="X72" s="28"/>
      <c r="Y72" s="85" t="s">
        <v>280</v>
      </c>
      <c r="Z72" s="87"/>
      <c r="AA72" s="87"/>
      <c r="AB72" s="38"/>
    </row>
    <row r="73" spans="1:27" s="38" customFormat="1" ht="117.75" customHeight="1">
      <c r="A73" s="27">
        <v>66</v>
      </c>
      <c r="B73" s="52" t="s">
        <v>163</v>
      </c>
      <c r="C73" s="27" t="s">
        <v>164</v>
      </c>
      <c r="D73" s="27" t="s">
        <v>164</v>
      </c>
      <c r="E73" s="27" t="s">
        <v>26</v>
      </c>
      <c r="F73" s="27">
        <v>473</v>
      </c>
      <c r="G73" s="53">
        <v>42</v>
      </c>
      <c r="H73" s="49">
        <f>175945000/4.45</f>
        <v>39538202.24719101</v>
      </c>
      <c r="I73" s="27">
        <v>1</v>
      </c>
      <c r="J73" s="17">
        <v>95.96</v>
      </c>
      <c r="K73" s="17">
        <v>94.75</v>
      </c>
      <c r="L73" s="15">
        <v>175945</v>
      </c>
      <c r="M73" s="15">
        <v>175945</v>
      </c>
      <c r="N73" s="15">
        <v>0</v>
      </c>
      <c r="O73" s="15">
        <v>9941.81</v>
      </c>
      <c r="P73" s="15">
        <v>9941.81</v>
      </c>
      <c r="Q73" s="15">
        <v>0</v>
      </c>
      <c r="R73" s="27">
        <v>2009</v>
      </c>
      <c r="S73" s="27">
        <v>2016</v>
      </c>
      <c r="T73" s="82" t="s">
        <v>32</v>
      </c>
      <c r="U73" s="28" t="s">
        <v>28</v>
      </c>
      <c r="V73" s="46">
        <f t="shared" si="10"/>
        <v>0</v>
      </c>
      <c r="W73" s="46">
        <f t="shared" si="11"/>
        <v>0</v>
      </c>
      <c r="X73" s="54"/>
      <c r="Y73" s="85" t="s">
        <v>237</v>
      </c>
      <c r="Z73" s="189"/>
      <c r="AA73" s="129"/>
    </row>
    <row r="74" spans="1:25" s="38" customFormat="1" ht="15.75">
      <c r="A74" s="28"/>
      <c r="B74" s="73" t="s">
        <v>199</v>
      </c>
      <c r="C74" s="73">
        <f>COUNT(A8:A73)</f>
        <v>66</v>
      </c>
      <c r="D74" s="28"/>
      <c r="E74" s="28"/>
      <c r="F74" s="28"/>
      <c r="G74" s="28"/>
      <c r="H74" s="28"/>
      <c r="I74" s="28"/>
      <c r="J74" s="28"/>
      <c r="K74" s="28"/>
      <c r="L74" s="83">
        <f aca="true" t="shared" si="12" ref="L74:Q74">SUM(L8:L73)</f>
        <v>85623131.32</v>
      </c>
      <c r="M74" s="83">
        <f t="shared" si="12"/>
        <v>83859880.85</v>
      </c>
      <c r="N74" s="83">
        <f t="shared" si="12"/>
        <v>1763250.47</v>
      </c>
      <c r="O74" s="83">
        <f t="shared" si="12"/>
        <v>36765451.45135</v>
      </c>
      <c r="P74" s="83">
        <f t="shared" si="12"/>
        <v>36670832.45135</v>
      </c>
      <c r="Q74" s="83">
        <f t="shared" si="12"/>
        <v>94619</v>
      </c>
      <c r="R74" s="28"/>
      <c r="S74" s="28"/>
      <c r="T74" s="23"/>
      <c r="U74" s="28"/>
      <c r="V74" s="46">
        <f>SUM(V8:V71)</f>
        <v>0</v>
      </c>
      <c r="W74" s="46">
        <f>SUM(W8:W71)</f>
        <v>0</v>
      </c>
      <c r="X74" s="28"/>
      <c r="Y74" s="36"/>
    </row>
    <row r="75" spans="1:26" s="38" customFormat="1" ht="84.75" customHeight="1">
      <c r="A75" s="20"/>
      <c r="B75" s="20"/>
      <c r="C75" s="20"/>
      <c r="D75" s="20"/>
      <c r="E75" s="20"/>
      <c r="F75" s="20"/>
      <c r="G75" s="20"/>
      <c r="H75" s="20"/>
      <c r="I75" s="20"/>
      <c r="J75" s="20"/>
      <c r="K75" s="20"/>
      <c r="L75" s="20"/>
      <c r="M75" s="20"/>
      <c r="N75" s="20"/>
      <c r="O75" s="20"/>
      <c r="P75" s="20"/>
      <c r="Q75" s="20"/>
      <c r="T75" s="24"/>
      <c r="V75" s="84"/>
      <c r="W75" s="84"/>
      <c r="X75" s="20"/>
      <c r="Y75" s="175"/>
      <c r="Z75" s="20"/>
    </row>
    <row r="76" spans="26:27" ht="15.75">
      <c r="Z76" s="86"/>
      <c r="AA76" s="86"/>
    </row>
    <row r="77" spans="26:27" ht="15.75">
      <c r="Z77" s="86"/>
      <c r="AA77" s="86"/>
    </row>
    <row r="78" spans="26:27" ht="15.75">
      <c r="Z78" s="86"/>
      <c r="AA78" s="86"/>
    </row>
    <row r="79" spans="26:27" ht="15.75">
      <c r="Z79" s="86"/>
      <c r="AA79" s="86"/>
    </row>
    <row r="80" spans="26:27" ht="15.75">
      <c r="Z80" s="86"/>
      <c r="AA80" s="86"/>
    </row>
    <row r="81" spans="26:27" ht="15.75">
      <c r="Z81" s="86"/>
      <c r="AA81" s="86"/>
    </row>
    <row r="82" spans="26:27" ht="15.75">
      <c r="Z82" s="86"/>
      <c r="AA82" s="86"/>
    </row>
    <row r="83" spans="26:27" ht="15.75">
      <c r="Z83" s="86"/>
      <c r="AA83" s="86"/>
    </row>
    <row r="84" spans="26:27" ht="15.75">
      <c r="Z84" s="86"/>
      <c r="AA84" s="86"/>
    </row>
    <row r="85" spans="26:27" ht="15.75">
      <c r="Z85" s="86"/>
      <c r="AA85" s="86"/>
    </row>
    <row r="86" spans="26:27" ht="15.75">
      <c r="Z86" s="86"/>
      <c r="AA86" s="86"/>
    </row>
    <row r="87" spans="26:27" ht="15.75">
      <c r="Z87" s="86"/>
      <c r="AA87" s="86"/>
    </row>
    <row r="88" spans="26:27" ht="15.75">
      <c r="Z88" s="86"/>
      <c r="AA88" s="86"/>
    </row>
    <row r="89" spans="26:27" ht="15.75">
      <c r="Z89" s="86"/>
      <c r="AA89" s="86"/>
    </row>
    <row r="90" spans="26:27" ht="15.75">
      <c r="Z90" s="86"/>
      <c r="AA90" s="86"/>
    </row>
    <row r="91" spans="26:27" ht="15.75">
      <c r="Z91" s="86"/>
      <c r="AA91" s="86"/>
    </row>
    <row r="92" spans="26:27" ht="15.75">
      <c r="Z92" s="86"/>
      <c r="AA92" s="86"/>
    </row>
    <row r="93" spans="26:27" ht="15.75">
      <c r="Z93" s="86"/>
      <c r="AA93" s="86"/>
    </row>
    <row r="94" spans="26:27" ht="15.75">
      <c r="Z94" s="86"/>
      <c r="AA94" s="86"/>
    </row>
    <row r="95" spans="26:27" ht="15.75">
      <c r="Z95" s="86"/>
      <c r="AA95" s="86"/>
    </row>
    <row r="96" spans="26:27" ht="15.75">
      <c r="Z96" s="86"/>
      <c r="AA96" s="86"/>
    </row>
    <row r="97" spans="26:27" ht="15.75">
      <c r="Z97" s="86"/>
      <c r="AA97" s="86"/>
    </row>
    <row r="98" spans="26:27" ht="15.75">
      <c r="Z98" s="86"/>
      <c r="AA98" s="86"/>
    </row>
    <row r="99" spans="26:27" ht="15.75">
      <c r="Z99" s="86"/>
      <c r="AA99" s="86"/>
    </row>
    <row r="100" spans="26:27" ht="15.75">
      <c r="Z100" s="86"/>
      <c r="AA100" s="86"/>
    </row>
    <row r="101" spans="26:27" ht="15.75">
      <c r="Z101" s="86"/>
      <c r="AA101" s="86"/>
    </row>
    <row r="102" spans="26:27" ht="15.75">
      <c r="Z102" s="86"/>
      <c r="AA102" s="86"/>
    </row>
    <row r="103" spans="26:27" ht="15.75">
      <c r="Z103" s="86"/>
      <c r="AA103" s="86"/>
    </row>
    <row r="104" spans="26:27" ht="15.75">
      <c r="Z104" s="86"/>
      <c r="AA104" s="86"/>
    </row>
    <row r="105" spans="26:27" ht="15.75">
      <c r="Z105" s="86"/>
      <c r="AA105" s="86"/>
    </row>
    <row r="106" spans="26:27" ht="15.75">
      <c r="Z106" s="86"/>
      <c r="AA106" s="86"/>
    </row>
    <row r="107" spans="26:27" ht="15.75">
      <c r="Z107" s="86"/>
      <c r="AA107" s="86"/>
    </row>
    <row r="108" spans="26:27" ht="15.75">
      <c r="Z108" s="86"/>
      <c r="AA108" s="86"/>
    </row>
    <row r="109" spans="26:27" ht="15.75">
      <c r="Z109" s="86"/>
      <c r="AA109" s="86"/>
    </row>
    <row r="110" spans="26:27" ht="15.75">
      <c r="Z110" s="86"/>
      <c r="AA110" s="86"/>
    </row>
    <row r="111" spans="26:27" ht="15.75">
      <c r="Z111" s="86"/>
      <c r="AA111" s="86"/>
    </row>
    <row r="112" spans="26:27" ht="15.75">
      <c r="Z112" s="86"/>
      <c r="AA112" s="86"/>
    </row>
    <row r="113" spans="26:27" ht="15.75">
      <c r="Z113" s="86"/>
      <c r="AA113" s="86"/>
    </row>
    <row r="114" spans="26:27" ht="15.75">
      <c r="Z114" s="86"/>
      <c r="AA114" s="86"/>
    </row>
    <row r="115" spans="26:27" ht="15.75">
      <c r="Z115" s="86"/>
      <c r="AA115" s="86"/>
    </row>
    <row r="116" spans="26:27" ht="15.75">
      <c r="Z116" s="86"/>
      <c r="AA116" s="86"/>
    </row>
    <row r="117" spans="26:27" ht="15.75">
      <c r="Z117" s="86"/>
      <c r="AA117" s="86"/>
    </row>
    <row r="118" spans="26:27" ht="15.75">
      <c r="Z118" s="86"/>
      <c r="AA118" s="86"/>
    </row>
    <row r="119" spans="26:27" ht="15.75">
      <c r="Z119" s="86"/>
      <c r="AA119" s="86"/>
    </row>
    <row r="120" spans="26:27" ht="15.75">
      <c r="Z120" s="86"/>
      <c r="AA120" s="86"/>
    </row>
    <row r="121" spans="26:27" ht="15.75">
      <c r="Z121" s="86"/>
      <c r="AA121" s="86"/>
    </row>
    <row r="122" spans="26:27" ht="15.75">
      <c r="Z122" s="86"/>
      <c r="AA122" s="86"/>
    </row>
    <row r="123" spans="26:27" ht="15.75">
      <c r="Z123" s="86"/>
      <c r="AA123" s="86"/>
    </row>
    <row r="124" spans="26:27" ht="15.75">
      <c r="Z124" s="86"/>
      <c r="AA124" s="86"/>
    </row>
    <row r="125" spans="26:27" ht="15.75">
      <c r="Z125" s="86"/>
      <c r="AA125" s="86"/>
    </row>
    <row r="126" spans="26:27" ht="15.75">
      <c r="Z126" s="86"/>
      <c r="AA126" s="86"/>
    </row>
    <row r="127" spans="26:27" ht="15.75">
      <c r="Z127" s="86"/>
      <c r="AA127" s="86"/>
    </row>
    <row r="128" spans="26:27" ht="15.75">
      <c r="Z128" s="86"/>
      <c r="AA128" s="86"/>
    </row>
    <row r="129" spans="26:27" ht="15.75">
      <c r="Z129" s="86"/>
      <c r="AA129" s="86"/>
    </row>
    <row r="130" spans="26:27" ht="15.75">
      <c r="Z130" s="86"/>
      <c r="AA130" s="86"/>
    </row>
    <row r="131" spans="26:27" ht="15.75">
      <c r="Z131" s="86"/>
      <c r="AA131" s="86"/>
    </row>
    <row r="132" spans="26:27" ht="15.75">
      <c r="Z132" s="86"/>
      <c r="AA132" s="86"/>
    </row>
    <row r="133" spans="26:27" ht="15.75">
      <c r="Z133" s="86"/>
      <c r="AA133" s="86"/>
    </row>
    <row r="134" spans="26:27" ht="15.75">
      <c r="Z134" s="86"/>
      <c r="AA134" s="86"/>
    </row>
    <row r="135" spans="26:27" ht="15.75">
      <c r="Z135" s="86"/>
      <c r="AA135" s="86"/>
    </row>
    <row r="136" spans="26:27" ht="15.75">
      <c r="Z136" s="86"/>
      <c r="AA136" s="86"/>
    </row>
    <row r="137" spans="26:27" ht="15.75">
      <c r="Z137" s="86"/>
      <c r="AA137" s="86"/>
    </row>
    <row r="138" spans="26:27" ht="15.75">
      <c r="Z138" s="86"/>
      <c r="AA138" s="86"/>
    </row>
    <row r="139" spans="26:27" ht="15.75">
      <c r="Z139" s="86"/>
      <c r="AA139" s="86"/>
    </row>
    <row r="140" spans="26:27" ht="15.75">
      <c r="Z140" s="86"/>
      <c r="AA140" s="86"/>
    </row>
    <row r="141" spans="26:27" ht="15.75">
      <c r="Z141" s="86"/>
      <c r="AA141" s="86"/>
    </row>
    <row r="142" spans="26:27" ht="15.75">
      <c r="Z142" s="86"/>
      <c r="AA142" s="86"/>
    </row>
    <row r="143" spans="26:27" ht="15.75">
      <c r="Z143" s="86"/>
      <c r="AA143" s="86"/>
    </row>
    <row r="144" spans="26:27" ht="15.75">
      <c r="Z144" s="86"/>
      <c r="AA144" s="86"/>
    </row>
    <row r="145" spans="26:27" ht="15.75">
      <c r="Z145" s="86"/>
      <c r="AA145" s="86"/>
    </row>
    <row r="146" spans="26:27" ht="15.75">
      <c r="Z146" s="86"/>
      <c r="AA146" s="86"/>
    </row>
    <row r="147" spans="26:27" ht="15.75">
      <c r="Z147" s="86"/>
      <c r="AA147" s="86"/>
    </row>
    <row r="148" spans="26:27" ht="15.75">
      <c r="Z148" s="86"/>
      <c r="AA148" s="86"/>
    </row>
    <row r="149" spans="26:27" ht="15.75">
      <c r="Z149" s="86"/>
      <c r="AA149" s="86"/>
    </row>
    <row r="150" spans="26:27" ht="15.75">
      <c r="Z150" s="86"/>
      <c r="AA150" s="86"/>
    </row>
    <row r="151" spans="26:27" ht="15.75">
      <c r="Z151" s="86"/>
      <c r="AA151" s="86"/>
    </row>
    <row r="152" spans="26:27" ht="15.75">
      <c r="Z152" s="86"/>
      <c r="AA152" s="86"/>
    </row>
    <row r="153" spans="26:27" ht="15.75">
      <c r="Z153" s="86"/>
      <c r="AA153" s="86"/>
    </row>
    <row r="154" spans="26:27" ht="15.75">
      <c r="Z154" s="86"/>
      <c r="AA154" s="86"/>
    </row>
    <row r="155" spans="26:27" ht="15.75">
      <c r="Z155" s="86"/>
      <c r="AA155" s="86"/>
    </row>
    <row r="156" spans="26:27" ht="15.75">
      <c r="Z156" s="86"/>
      <c r="AA156" s="86"/>
    </row>
    <row r="157" spans="26:27" ht="15.75">
      <c r="Z157" s="86"/>
      <c r="AA157" s="86"/>
    </row>
    <row r="158" spans="26:27" ht="15.75">
      <c r="Z158" s="86"/>
      <c r="AA158" s="86"/>
    </row>
    <row r="159" spans="26:27" ht="15.75">
      <c r="Z159" s="86"/>
      <c r="AA159" s="86"/>
    </row>
    <row r="160" spans="26:27" ht="15.75">
      <c r="Z160" s="86"/>
      <c r="AA160" s="86"/>
    </row>
    <row r="161" spans="26:27" ht="15.75">
      <c r="Z161" s="86"/>
      <c r="AA161" s="86"/>
    </row>
    <row r="162" spans="26:27" ht="15.75">
      <c r="Z162" s="86"/>
      <c r="AA162" s="86"/>
    </row>
    <row r="163" spans="26:27" ht="15.75">
      <c r="Z163" s="86"/>
      <c r="AA163" s="86"/>
    </row>
    <row r="164" spans="26:27" ht="15.75">
      <c r="Z164" s="86"/>
      <c r="AA164" s="86"/>
    </row>
    <row r="165" spans="26:27" ht="15.75">
      <c r="Z165" s="86"/>
      <c r="AA165" s="86"/>
    </row>
    <row r="166" spans="26:27" ht="15.75">
      <c r="Z166" s="86"/>
      <c r="AA166" s="86"/>
    </row>
    <row r="167" spans="26:27" ht="15.75">
      <c r="Z167" s="86"/>
      <c r="AA167" s="86"/>
    </row>
    <row r="168" spans="26:27" ht="15.75">
      <c r="Z168" s="86"/>
      <c r="AA168" s="86"/>
    </row>
    <row r="169" spans="26:27" ht="15.75">
      <c r="Z169" s="86"/>
      <c r="AA169" s="86"/>
    </row>
    <row r="170" spans="26:27" ht="15.75">
      <c r="Z170" s="86"/>
      <c r="AA170" s="86"/>
    </row>
    <row r="171" spans="26:27" ht="15.75">
      <c r="Z171" s="86"/>
      <c r="AA171" s="86"/>
    </row>
    <row r="172" spans="26:27" ht="15.75">
      <c r="Z172" s="86"/>
      <c r="AA172" s="86"/>
    </row>
    <row r="173" spans="26:27" ht="15.75">
      <c r="Z173" s="86"/>
      <c r="AA173" s="86"/>
    </row>
    <row r="174" spans="26:27" ht="15.75">
      <c r="Z174" s="86"/>
      <c r="AA174" s="86"/>
    </row>
    <row r="175" spans="26:27" ht="15.75">
      <c r="Z175" s="86"/>
      <c r="AA175" s="86"/>
    </row>
    <row r="176" spans="26:27" ht="15.75">
      <c r="Z176" s="86"/>
      <c r="AA176" s="86"/>
    </row>
    <row r="177" spans="26:27" ht="15.75">
      <c r="Z177" s="86"/>
      <c r="AA177" s="86"/>
    </row>
    <row r="178" spans="26:27" ht="15.75">
      <c r="Z178" s="86"/>
      <c r="AA178" s="86"/>
    </row>
    <row r="179" spans="26:27" ht="15.75">
      <c r="Z179" s="86"/>
      <c r="AA179" s="86"/>
    </row>
    <row r="180" spans="26:27" ht="15.75">
      <c r="Z180" s="86"/>
      <c r="AA180" s="86"/>
    </row>
    <row r="181" spans="26:27" ht="15.75">
      <c r="Z181" s="86"/>
      <c r="AA181" s="86"/>
    </row>
    <row r="182" spans="26:27" ht="15.75">
      <c r="Z182" s="86"/>
      <c r="AA182" s="86"/>
    </row>
  </sheetData>
  <sheetProtection selectLockedCells="1" selectUnlockedCells="1"/>
  <autoFilter ref="A7:X75">
    <sortState ref="A8:X182">
      <sortCondition descending="1" sortBy="value" ref="G8:G182"/>
    </sortState>
  </autoFilter>
  <mergeCells count="19">
    <mergeCell ref="A5:A6"/>
    <mergeCell ref="B5:B6"/>
    <mergeCell ref="C5:C6"/>
    <mergeCell ref="D5:D6"/>
    <mergeCell ref="E5:E6"/>
    <mergeCell ref="F5:F6"/>
    <mergeCell ref="G5:G6"/>
    <mergeCell ref="I5:I6"/>
    <mergeCell ref="J5:J6"/>
    <mergeCell ref="K5:K6"/>
    <mergeCell ref="L5:N5"/>
    <mergeCell ref="O5:Q5"/>
    <mergeCell ref="Z5:Z6"/>
    <mergeCell ref="AA5:AA6"/>
    <mergeCell ref="Y5:Y6"/>
    <mergeCell ref="R5:R6"/>
    <mergeCell ref="S5:S6"/>
    <mergeCell ref="T5:T6"/>
    <mergeCell ref="U5:U6"/>
  </mergeCells>
  <printOptions horizontalCentered="1"/>
  <pageMargins left="0.4330708661417323" right="0.2755905511811024" top="0.5118110236220472" bottom="0.35433070866141736" header="0.5118110236220472" footer="0.35433070866141736"/>
  <pageSetup firstPageNumber="1" useFirstPageNumber="1" fitToHeight="0" fitToWidth="1" horizontalDpi="600" verticalDpi="600" orientation="landscape" paperSize="8" scale="54" r:id="rId3"/>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C40"/>
  <sheetViews>
    <sheetView zoomScale="70" zoomScaleNormal="70" zoomScalePageLayoutView="0" workbookViewId="0" topLeftCell="C1">
      <selection activeCell="K30" sqref="K30"/>
    </sheetView>
  </sheetViews>
  <sheetFormatPr defaultColWidth="9.140625" defaultRowHeight="12.75"/>
  <cols>
    <col min="1" max="1" width="5.140625" style="40" customWidth="1"/>
    <col min="2" max="2" width="72.7109375" style="2" customWidth="1"/>
    <col min="3" max="3" width="17.57421875" style="2" customWidth="1"/>
    <col min="4" max="4" width="20.57421875" style="1" customWidth="1"/>
    <col min="5" max="5" width="11.57421875" style="1" customWidth="1"/>
    <col min="6" max="6" width="11.00390625" style="1" customWidth="1"/>
    <col min="7" max="7" width="13.140625" style="2" customWidth="1"/>
    <col min="8" max="8" width="19.140625" style="2" customWidth="1"/>
    <col min="9" max="9" width="23.140625" style="30" customWidth="1"/>
    <col min="10" max="10" width="13.421875" style="2" customWidth="1"/>
    <col min="11" max="11" width="16.421875" style="2" customWidth="1"/>
    <col min="12" max="12" width="21.140625" style="2" customWidth="1"/>
    <col min="13" max="13" width="21.28125" style="2" customWidth="1"/>
    <col min="14" max="14" width="20.140625" style="2" customWidth="1"/>
    <col min="15" max="15" width="19.421875" style="2" customWidth="1"/>
    <col min="16" max="16" width="21.140625" style="2" customWidth="1"/>
    <col min="17" max="17" width="20.140625" style="2" customWidth="1"/>
    <col min="18" max="18" width="16.8515625" style="2" customWidth="1"/>
    <col min="19" max="19" width="19.8515625" style="2" customWidth="1"/>
    <col min="20" max="20" width="25.00390625" style="24" hidden="1" customWidth="1"/>
    <col min="21" max="21" width="25.00390625" style="2" hidden="1" customWidth="1"/>
    <col min="22" max="23" width="25.00390625" style="3" hidden="1" customWidth="1"/>
    <col min="24" max="24" width="25.00390625" style="2" hidden="1" customWidth="1"/>
    <col min="25" max="25" width="35.140625" style="2" customWidth="1"/>
    <col min="26" max="26" width="16.00390625" style="2" hidden="1" customWidth="1"/>
    <col min="27" max="27" width="18.8515625" style="2" bestFit="1" customWidth="1"/>
    <col min="28" max="30" width="0" style="2" hidden="1" customWidth="1"/>
    <col min="31" max="16384" width="9.140625" style="2" customWidth="1"/>
  </cols>
  <sheetData>
    <row r="1" spans="1:23" s="4" customFormat="1" ht="15.75">
      <c r="A1" s="36" t="s">
        <v>36</v>
      </c>
      <c r="E1" s="5"/>
      <c r="F1" s="5"/>
      <c r="I1" s="25"/>
      <c r="S1" s="6"/>
      <c r="T1" s="21"/>
      <c r="V1" s="7"/>
      <c r="W1" s="7"/>
    </row>
    <row r="2" spans="1:23" s="8" customFormat="1" ht="15.75">
      <c r="A2" s="37" t="s">
        <v>0</v>
      </c>
      <c r="E2" s="5"/>
      <c r="F2" s="5"/>
      <c r="G2" s="9"/>
      <c r="I2" s="26"/>
      <c r="T2" s="22"/>
      <c r="U2" s="4"/>
      <c r="V2" s="7"/>
      <c r="W2" s="7"/>
    </row>
    <row r="3" spans="1:23" s="8" customFormat="1" ht="18.75">
      <c r="A3" s="38"/>
      <c r="D3" s="10"/>
      <c r="F3" s="5"/>
      <c r="G3" s="218" t="s">
        <v>339</v>
      </c>
      <c r="I3" s="26"/>
      <c r="T3" s="22"/>
      <c r="U3" s="4"/>
      <c r="V3" s="7"/>
      <c r="W3" s="7"/>
    </row>
    <row r="4" spans="1:23" s="8" customFormat="1" ht="15.75">
      <c r="A4" s="38"/>
      <c r="E4" s="5"/>
      <c r="F4" s="5"/>
      <c r="I4" s="26"/>
      <c r="T4" s="22"/>
      <c r="U4" s="4"/>
      <c r="V4" s="7"/>
      <c r="W4" s="7"/>
    </row>
    <row r="5" spans="1:27" s="11" customFormat="1" ht="120.75" customHeight="1">
      <c r="A5" s="224" t="s">
        <v>1</v>
      </c>
      <c r="B5" s="224" t="s">
        <v>2</v>
      </c>
      <c r="C5" s="224" t="s">
        <v>3</v>
      </c>
      <c r="D5" s="224" t="s">
        <v>4</v>
      </c>
      <c r="E5" s="224" t="s">
        <v>5</v>
      </c>
      <c r="F5" s="224" t="s">
        <v>6</v>
      </c>
      <c r="G5" s="224" t="s">
        <v>7</v>
      </c>
      <c r="H5" s="96" t="s">
        <v>8</v>
      </c>
      <c r="I5" s="228" t="s">
        <v>9</v>
      </c>
      <c r="J5" s="224" t="s">
        <v>10</v>
      </c>
      <c r="K5" s="224" t="s">
        <v>11</v>
      </c>
      <c r="L5" s="224" t="s">
        <v>12</v>
      </c>
      <c r="M5" s="224"/>
      <c r="N5" s="224"/>
      <c r="O5" s="224" t="s">
        <v>232</v>
      </c>
      <c r="P5" s="224"/>
      <c r="Q5" s="224"/>
      <c r="R5" s="224" t="s">
        <v>13</v>
      </c>
      <c r="S5" s="224" t="s">
        <v>14</v>
      </c>
      <c r="T5" s="225" t="s">
        <v>15</v>
      </c>
      <c r="U5" s="227" t="s">
        <v>16</v>
      </c>
      <c r="V5" s="98" t="s">
        <v>17</v>
      </c>
      <c r="W5" s="98" t="s">
        <v>18</v>
      </c>
      <c r="X5" s="99"/>
      <c r="Y5" s="223" t="s">
        <v>235</v>
      </c>
      <c r="Z5" s="229" t="s">
        <v>241</v>
      </c>
      <c r="AA5" s="229" t="s">
        <v>327</v>
      </c>
    </row>
    <row r="6" spans="1:27" s="12" customFormat="1" ht="61.5" customHeight="1">
      <c r="A6" s="224"/>
      <c r="B6" s="224"/>
      <c r="C6" s="224"/>
      <c r="D6" s="224"/>
      <c r="E6" s="224"/>
      <c r="F6" s="224"/>
      <c r="G6" s="224"/>
      <c r="H6" s="96" t="s">
        <v>19</v>
      </c>
      <c r="I6" s="228"/>
      <c r="J6" s="224"/>
      <c r="K6" s="224"/>
      <c r="L6" s="96" t="s">
        <v>20</v>
      </c>
      <c r="M6" s="96" t="s">
        <v>21</v>
      </c>
      <c r="N6" s="96" t="s">
        <v>22</v>
      </c>
      <c r="O6" s="96" t="s">
        <v>20</v>
      </c>
      <c r="P6" s="96" t="s">
        <v>21</v>
      </c>
      <c r="Q6" s="96" t="s">
        <v>22</v>
      </c>
      <c r="R6" s="224"/>
      <c r="S6" s="224"/>
      <c r="T6" s="226"/>
      <c r="U6" s="227"/>
      <c r="V6" s="101"/>
      <c r="W6" s="101"/>
      <c r="X6" s="73"/>
      <c r="Y6" s="223"/>
      <c r="Z6" s="230"/>
      <c r="AA6" s="230"/>
    </row>
    <row r="7" spans="1:27" s="10" customFormat="1" ht="15.75">
      <c r="A7" s="39">
        <v>0</v>
      </c>
      <c r="B7" s="39">
        <v>1</v>
      </c>
      <c r="C7" s="39">
        <v>2</v>
      </c>
      <c r="D7" s="39">
        <v>3</v>
      </c>
      <c r="E7" s="39">
        <v>4</v>
      </c>
      <c r="F7" s="39">
        <v>5</v>
      </c>
      <c r="G7" s="39">
        <v>6</v>
      </c>
      <c r="H7" s="39">
        <v>7</v>
      </c>
      <c r="I7" s="32">
        <v>8</v>
      </c>
      <c r="J7" s="39">
        <v>9</v>
      </c>
      <c r="K7" s="39">
        <v>10</v>
      </c>
      <c r="L7" s="39">
        <v>11</v>
      </c>
      <c r="M7" s="39">
        <v>12</v>
      </c>
      <c r="N7" s="39">
        <v>13</v>
      </c>
      <c r="O7" s="39">
        <v>14</v>
      </c>
      <c r="P7" s="39">
        <v>15</v>
      </c>
      <c r="Q7" s="39">
        <v>16</v>
      </c>
      <c r="R7" s="39">
        <v>17</v>
      </c>
      <c r="S7" s="39">
        <v>18</v>
      </c>
      <c r="T7" s="31">
        <v>19</v>
      </c>
      <c r="U7" s="73">
        <v>20</v>
      </c>
      <c r="V7" s="101">
        <v>21</v>
      </c>
      <c r="W7" s="101">
        <v>22</v>
      </c>
      <c r="X7" s="73">
        <v>23</v>
      </c>
      <c r="Y7" s="103"/>
      <c r="Z7" s="103"/>
      <c r="AA7" s="103"/>
    </row>
    <row r="8" spans="1:27" s="20" customFormat="1" ht="109.5" customHeight="1">
      <c r="A8" s="27">
        <v>1</v>
      </c>
      <c r="B8" s="52" t="s">
        <v>55</v>
      </c>
      <c r="C8" s="58" t="s">
        <v>56</v>
      </c>
      <c r="D8" s="58" t="s">
        <v>57</v>
      </c>
      <c r="E8" s="58" t="s">
        <v>26</v>
      </c>
      <c r="F8" s="58">
        <v>1095</v>
      </c>
      <c r="G8" s="59">
        <v>97.5</v>
      </c>
      <c r="H8" s="41">
        <v>115669486</v>
      </c>
      <c r="I8" s="58">
        <v>1</v>
      </c>
      <c r="J8" s="15">
        <v>100</v>
      </c>
      <c r="K8" s="15">
        <v>98</v>
      </c>
      <c r="L8" s="15">
        <v>654554</v>
      </c>
      <c r="M8" s="15">
        <v>654554</v>
      </c>
      <c r="N8" s="15">
        <v>0</v>
      </c>
      <c r="O8" s="15">
        <v>128844</v>
      </c>
      <c r="P8" s="15">
        <v>128844</v>
      </c>
      <c r="Q8" s="15">
        <v>0</v>
      </c>
      <c r="R8" s="58">
        <v>2013</v>
      </c>
      <c r="S8" s="58">
        <v>2020</v>
      </c>
      <c r="T8" s="80" t="s">
        <v>27</v>
      </c>
      <c r="U8" s="28" t="s">
        <v>36</v>
      </c>
      <c r="V8" s="46">
        <f aca="true" t="shared" si="0" ref="V8:V14">L8-M8-N8</f>
        <v>0</v>
      </c>
      <c r="W8" s="46">
        <f aca="true" t="shared" si="1" ref="W8:W14">O8-P8-Q8</f>
        <v>0</v>
      </c>
      <c r="X8" s="48"/>
      <c r="Y8" s="85" t="s">
        <v>326</v>
      </c>
      <c r="Z8" s="87"/>
      <c r="AA8" s="87"/>
    </row>
    <row r="9" spans="1:27" s="88" customFormat="1" ht="62.25" customHeight="1">
      <c r="A9" s="27">
        <v>2</v>
      </c>
      <c r="B9" s="51" t="s">
        <v>83</v>
      </c>
      <c r="C9" s="27" t="s">
        <v>24</v>
      </c>
      <c r="D9" s="27" t="s">
        <v>25</v>
      </c>
      <c r="E9" s="27" t="s">
        <v>26</v>
      </c>
      <c r="F9" s="27">
        <v>393</v>
      </c>
      <c r="G9" s="34">
        <v>91.5</v>
      </c>
      <c r="H9" s="113">
        <v>0.335</v>
      </c>
      <c r="I9" s="27">
        <v>41</v>
      </c>
      <c r="J9" s="118">
        <v>100</v>
      </c>
      <c r="K9" s="17">
        <v>57.04</v>
      </c>
      <c r="L9" s="15">
        <f>M9+N9</f>
        <v>433376</v>
      </c>
      <c r="M9" s="15">
        <v>299423</v>
      </c>
      <c r="N9" s="15">
        <v>133953</v>
      </c>
      <c r="O9" s="15">
        <f>P9+Q9</f>
        <v>346.7</v>
      </c>
      <c r="P9" s="15">
        <v>346.7</v>
      </c>
      <c r="Q9" s="15">
        <v>0</v>
      </c>
      <c r="R9" s="14" t="s">
        <v>216</v>
      </c>
      <c r="S9" s="16" t="s">
        <v>84</v>
      </c>
      <c r="T9" s="79" t="s">
        <v>27</v>
      </c>
      <c r="U9" s="28" t="s">
        <v>36</v>
      </c>
      <c r="V9" s="46">
        <f t="shared" si="0"/>
        <v>0</v>
      </c>
      <c r="W9" s="46">
        <f t="shared" si="1"/>
        <v>0</v>
      </c>
      <c r="X9" s="28"/>
      <c r="Y9" s="85" t="s">
        <v>254</v>
      </c>
      <c r="Z9" s="87"/>
      <c r="AA9" s="87"/>
    </row>
    <row r="10" spans="1:27" s="88" customFormat="1" ht="86.25" customHeight="1">
      <c r="A10" s="27">
        <v>3</v>
      </c>
      <c r="B10" s="42" t="s">
        <v>42</v>
      </c>
      <c r="C10" s="27" t="s">
        <v>24</v>
      </c>
      <c r="D10" s="43" t="s">
        <v>43</v>
      </c>
      <c r="E10" s="19" t="s">
        <v>26</v>
      </c>
      <c r="F10" s="19">
        <v>1055</v>
      </c>
      <c r="G10" s="44">
        <v>91</v>
      </c>
      <c r="H10" s="49">
        <v>608800000</v>
      </c>
      <c r="I10" s="78">
        <v>93</v>
      </c>
      <c r="J10" s="17">
        <v>100</v>
      </c>
      <c r="K10" s="17">
        <v>100</v>
      </c>
      <c r="L10" s="15">
        <v>781612</v>
      </c>
      <c r="M10" s="15">
        <v>781612</v>
      </c>
      <c r="N10" s="15">
        <v>0</v>
      </c>
      <c r="O10" s="15">
        <v>10347</v>
      </c>
      <c r="P10" s="15">
        <v>10347</v>
      </c>
      <c r="Q10" s="15">
        <v>0</v>
      </c>
      <c r="R10" s="14">
        <v>2013</v>
      </c>
      <c r="S10" s="14">
        <v>2016</v>
      </c>
      <c r="T10" s="80" t="s">
        <v>27</v>
      </c>
      <c r="U10" s="28" t="s">
        <v>36</v>
      </c>
      <c r="V10" s="46">
        <f t="shared" si="0"/>
        <v>0</v>
      </c>
      <c r="W10" s="46">
        <f t="shared" si="1"/>
        <v>0</v>
      </c>
      <c r="X10" s="28"/>
      <c r="Y10" s="85" t="s">
        <v>255</v>
      </c>
      <c r="Z10" s="87"/>
      <c r="AA10" s="87" t="s">
        <v>242</v>
      </c>
    </row>
    <row r="11" spans="1:27" s="88" customFormat="1" ht="105.75" customHeight="1">
      <c r="A11" s="27">
        <v>4</v>
      </c>
      <c r="B11" s="51" t="s">
        <v>141</v>
      </c>
      <c r="C11" s="27" t="s">
        <v>24</v>
      </c>
      <c r="D11" s="27" t="s">
        <v>25</v>
      </c>
      <c r="E11" s="27" t="s">
        <v>26</v>
      </c>
      <c r="F11" s="27">
        <v>818</v>
      </c>
      <c r="G11" s="34">
        <v>87.5</v>
      </c>
      <c r="H11" s="74">
        <v>21548000</v>
      </c>
      <c r="I11" s="27">
        <v>55</v>
      </c>
      <c r="J11" s="50">
        <v>100</v>
      </c>
      <c r="K11" s="50">
        <v>54.13</v>
      </c>
      <c r="L11" s="15">
        <f>M11+N11</f>
        <v>147471</v>
      </c>
      <c r="M11" s="15">
        <v>147471</v>
      </c>
      <c r="N11" s="15">
        <v>0</v>
      </c>
      <c r="O11" s="15">
        <f>P11+Q11</f>
        <v>59879</v>
      </c>
      <c r="P11" s="15">
        <v>59879</v>
      </c>
      <c r="Q11" s="15">
        <v>0</v>
      </c>
      <c r="R11" s="18">
        <v>2009</v>
      </c>
      <c r="S11" s="16" t="s">
        <v>74</v>
      </c>
      <c r="T11" s="79" t="s">
        <v>27</v>
      </c>
      <c r="U11" s="28" t="s">
        <v>36</v>
      </c>
      <c r="V11" s="46">
        <f t="shared" si="0"/>
        <v>0</v>
      </c>
      <c r="W11" s="46">
        <f t="shared" si="1"/>
        <v>0</v>
      </c>
      <c r="X11" s="28"/>
      <c r="Y11" s="85" t="s">
        <v>300</v>
      </c>
      <c r="Z11" s="87"/>
      <c r="AA11" s="87" t="s">
        <v>242</v>
      </c>
    </row>
    <row r="12" spans="1:27" s="88" customFormat="1" ht="81" customHeight="1">
      <c r="A12" s="27">
        <v>5</v>
      </c>
      <c r="B12" s="51" t="s">
        <v>71</v>
      </c>
      <c r="C12" s="27" t="s">
        <v>24</v>
      </c>
      <c r="D12" s="27" t="s">
        <v>25</v>
      </c>
      <c r="E12" s="27" t="s">
        <v>26</v>
      </c>
      <c r="F12" s="33">
        <v>991</v>
      </c>
      <c r="G12" s="34">
        <v>83.5</v>
      </c>
      <c r="H12" s="74">
        <f>219.6*1000000</f>
        <v>219600000</v>
      </c>
      <c r="I12" s="27">
        <v>4</v>
      </c>
      <c r="J12" s="17">
        <v>100</v>
      </c>
      <c r="K12" s="17">
        <v>85.67</v>
      </c>
      <c r="L12" s="15">
        <f>M12+N12</f>
        <v>1186878</v>
      </c>
      <c r="M12" s="15">
        <v>1186878</v>
      </c>
      <c r="N12" s="15">
        <v>0</v>
      </c>
      <c r="O12" s="15">
        <f>P12+Q12</f>
        <v>1194</v>
      </c>
      <c r="P12" s="15">
        <v>1194</v>
      </c>
      <c r="Q12" s="15">
        <v>0</v>
      </c>
      <c r="R12" s="14" t="s">
        <v>207</v>
      </c>
      <c r="S12" s="116" t="s">
        <v>72</v>
      </c>
      <c r="T12" s="79" t="s">
        <v>27</v>
      </c>
      <c r="U12" s="28" t="s">
        <v>36</v>
      </c>
      <c r="V12" s="46">
        <f t="shared" si="0"/>
        <v>0</v>
      </c>
      <c r="W12" s="46">
        <f t="shared" si="1"/>
        <v>0</v>
      </c>
      <c r="X12" s="28"/>
      <c r="Y12" s="85" t="s">
        <v>301</v>
      </c>
      <c r="Z12" s="87"/>
      <c r="AA12" s="87" t="s">
        <v>242</v>
      </c>
    </row>
    <row r="13" spans="1:27" s="88" customFormat="1" ht="157.5" customHeight="1">
      <c r="A13" s="27">
        <v>6</v>
      </c>
      <c r="B13" s="51" t="s">
        <v>97</v>
      </c>
      <c r="C13" s="27" t="s">
        <v>24</v>
      </c>
      <c r="D13" s="27" t="s">
        <v>25</v>
      </c>
      <c r="E13" s="27" t="s">
        <v>26</v>
      </c>
      <c r="F13" s="33">
        <v>411</v>
      </c>
      <c r="G13" s="34">
        <v>83</v>
      </c>
      <c r="H13" s="74">
        <v>1192250000</v>
      </c>
      <c r="I13" s="27">
        <v>9</v>
      </c>
      <c r="J13" s="17">
        <v>100</v>
      </c>
      <c r="K13" s="17">
        <v>97.84</v>
      </c>
      <c r="L13" s="15">
        <f>M13+N13</f>
        <v>1901635</v>
      </c>
      <c r="M13" s="15">
        <v>1901635</v>
      </c>
      <c r="N13" s="15">
        <v>0</v>
      </c>
      <c r="O13" s="15">
        <f>P13+Q13</f>
        <v>43635.62</v>
      </c>
      <c r="P13" s="15">
        <v>43635.62</v>
      </c>
      <c r="Q13" s="15">
        <v>0</v>
      </c>
      <c r="R13" s="14">
        <v>2007</v>
      </c>
      <c r="S13" s="16" t="s">
        <v>212</v>
      </c>
      <c r="T13" s="79" t="s">
        <v>61</v>
      </c>
      <c r="U13" s="119" t="s">
        <v>36</v>
      </c>
      <c r="V13" s="120">
        <f t="shared" si="0"/>
        <v>0</v>
      </c>
      <c r="W13" s="120">
        <f t="shared" si="1"/>
        <v>0</v>
      </c>
      <c r="X13" s="28"/>
      <c r="Y13" s="85" t="s">
        <v>256</v>
      </c>
      <c r="Z13" s="87"/>
      <c r="AA13" s="87" t="s">
        <v>242</v>
      </c>
    </row>
    <row r="14" spans="1:27" s="88" customFormat="1" ht="99.75" customHeight="1">
      <c r="A14" s="27">
        <v>7</v>
      </c>
      <c r="B14" s="51" t="s">
        <v>125</v>
      </c>
      <c r="C14" s="27" t="s">
        <v>24</v>
      </c>
      <c r="D14" s="27" t="s">
        <v>25</v>
      </c>
      <c r="E14" s="27" t="s">
        <v>26</v>
      </c>
      <c r="F14" s="33">
        <v>399</v>
      </c>
      <c r="G14" s="34">
        <v>81.5</v>
      </c>
      <c r="H14" s="74">
        <v>136300000</v>
      </c>
      <c r="I14" s="27">
        <v>11</v>
      </c>
      <c r="J14" s="17">
        <v>100</v>
      </c>
      <c r="K14" s="17">
        <v>73.03</v>
      </c>
      <c r="L14" s="15">
        <f>M14+N14</f>
        <v>887402</v>
      </c>
      <c r="M14" s="15">
        <v>674593</v>
      </c>
      <c r="N14" s="15">
        <v>212809</v>
      </c>
      <c r="O14" s="15">
        <f>P14+Q14</f>
        <v>81904.6</v>
      </c>
      <c r="P14" s="15">
        <v>81904.6</v>
      </c>
      <c r="Q14" s="15">
        <v>0</v>
      </c>
      <c r="R14" s="14" t="s">
        <v>214</v>
      </c>
      <c r="S14" s="16" t="s">
        <v>126</v>
      </c>
      <c r="T14" s="79" t="s">
        <v>27</v>
      </c>
      <c r="U14" s="28" t="s">
        <v>36</v>
      </c>
      <c r="V14" s="46">
        <f t="shared" si="0"/>
        <v>0</v>
      </c>
      <c r="W14" s="46">
        <f t="shared" si="1"/>
        <v>0</v>
      </c>
      <c r="X14" s="28"/>
      <c r="Y14" s="85" t="s">
        <v>257</v>
      </c>
      <c r="Z14" s="87"/>
      <c r="AA14" s="87"/>
    </row>
    <row r="15" spans="1:27" s="88" customFormat="1" ht="83.25" customHeight="1">
      <c r="A15" s="27">
        <v>8</v>
      </c>
      <c r="B15" s="27" t="s">
        <v>131</v>
      </c>
      <c r="C15" s="27" t="s">
        <v>24</v>
      </c>
      <c r="D15" s="27" t="s">
        <v>25</v>
      </c>
      <c r="E15" s="27" t="s">
        <v>26</v>
      </c>
      <c r="F15" s="27">
        <v>386</v>
      </c>
      <c r="G15" s="35">
        <v>81.5</v>
      </c>
      <c r="H15" s="74">
        <v>9920000</v>
      </c>
      <c r="I15" s="27">
        <v>77</v>
      </c>
      <c r="J15" s="55">
        <v>100</v>
      </c>
      <c r="K15" s="17">
        <v>66.66</v>
      </c>
      <c r="L15" s="15">
        <f>M15+N15</f>
        <v>215488</v>
      </c>
      <c r="M15" s="15">
        <v>141871</v>
      </c>
      <c r="N15" s="15">
        <v>73617</v>
      </c>
      <c r="O15" s="15">
        <f>P15+Q15</f>
        <v>14000</v>
      </c>
      <c r="P15" s="15">
        <v>14000</v>
      </c>
      <c r="Q15" s="15">
        <v>0</v>
      </c>
      <c r="R15" s="121" t="s">
        <v>211</v>
      </c>
      <c r="S15" s="122">
        <v>2010</v>
      </c>
      <c r="T15" s="80" t="s">
        <v>27</v>
      </c>
      <c r="U15" s="56" t="s">
        <v>36</v>
      </c>
      <c r="V15" s="46"/>
      <c r="W15" s="46"/>
      <c r="X15" s="28"/>
      <c r="Y15" s="85" t="s">
        <v>258</v>
      </c>
      <c r="Z15" s="87"/>
      <c r="AA15" s="87"/>
    </row>
    <row r="16" spans="1:27" s="88" customFormat="1" ht="78.75" customHeight="1">
      <c r="A16" s="27">
        <v>9</v>
      </c>
      <c r="B16" s="42" t="s">
        <v>109</v>
      </c>
      <c r="C16" s="27" t="s">
        <v>24</v>
      </c>
      <c r="D16" s="43" t="s">
        <v>43</v>
      </c>
      <c r="E16" s="19" t="s">
        <v>26</v>
      </c>
      <c r="F16" s="19">
        <v>975</v>
      </c>
      <c r="G16" s="44">
        <v>81</v>
      </c>
      <c r="H16" s="74">
        <v>163300000</v>
      </c>
      <c r="I16" s="78">
        <v>95</v>
      </c>
      <c r="J16" s="14">
        <v>100</v>
      </c>
      <c r="K16" s="17">
        <v>99.83</v>
      </c>
      <c r="L16" s="15">
        <v>221506</v>
      </c>
      <c r="M16" s="15">
        <v>221506</v>
      </c>
      <c r="N16" s="15">
        <v>0</v>
      </c>
      <c r="O16" s="15">
        <v>7561</v>
      </c>
      <c r="P16" s="15">
        <v>7561</v>
      </c>
      <c r="Q16" s="15">
        <v>0</v>
      </c>
      <c r="R16" s="14">
        <v>2010</v>
      </c>
      <c r="S16" s="14">
        <v>2016</v>
      </c>
      <c r="T16" s="80" t="s">
        <v>27</v>
      </c>
      <c r="U16" s="28" t="s">
        <v>36</v>
      </c>
      <c r="V16" s="46">
        <f aca="true" t="shared" si="2" ref="V16:V23">L16-M16-N16</f>
        <v>0</v>
      </c>
      <c r="W16" s="46">
        <f aca="true" t="shared" si="3" ref="W16:W23">O16-P16-Q16</f>
        <v>0</v>
      </c>
      <c r="X16" s="28"/>
      <c r="Y16" s="85" t="s">
        <v>255</v>
      </c>
      <c r="Z16" s="87"/>
      <c r="AA16" s="87" t="s">
        <v>242</v>
      </c>
    </row>
    <row r="17" spans="1:27" s="88" customFormat="1" ht="73.5" customHeight="1">
      <c r="A17" s="27">
        <v>10</v>
      </c>
      <c r="B17" s="51" t="s">
        <v>116</v>
      </c>
      <c r="C17" s="27" t="s">
        <v>24</v>
      </c>
      <c r="D17" s="27" t="s">
        <v>25</v>
      </c>
      <c r="E17" s="27" t="s">
        <v>26</v>
      </c>
      <c r="F17" s="27">
        <v>981</v>
      </c>
      <c r="G17" s="34">
        <v>80</v>
      </c>
      <c r="H17" s="74">
        <v>88140000</v>
      </c>
      <c r="I17" s="27">
        <v>17</v>
      </c>
      <c r="J17" s="118">
        <v>100</v>
      </c>
      <c r="K17" s="17">
        <v>84.16</v>
      </c>
      <c r="L17" s="15">
        <f aca="true" t="shared" si="4" ref="L17:L22">M17+N17</f>
        <v>256230</v>
      </c>
      <c r="M17" s="15">
        <v>252908</v>
      </c>
      <c r="N17" s="15">
        <v>3322</v>
      </c>
      <c r="O17" s="15">
        <f aca="true" t="shared" si="5" ref="O17:O22">P17+Q17</f>
        <v>0</v>
      </c>
      <c r="P17" s="15">
        <v>0</v>
      </c>
      <c r="Q17" s="15">
        <v>0</v>
      </c>
      <c r="R17" s="14">
        <v>2010</v>
      </c>
      <c r="S17" s="16" t="s">
        <v>84</v>
      </c>
      <c r="T17" s="79" t="s">
        <v>27</v>
      </c>
      <c r="U17" s="28" t="s">
        <v>36</v>
      </c>
      <c r="V17" s="46">
        <f t="shared" si="2"/>
        <v>0</v>
      </c>
      <c r="W17" s="46">
        <f t="shared" si="3"/>
        <v>0</v>
      </c>
      <c r="X17" s="28"/>
      <c r="Y17" s="85" t="s">
        <v>259</v>
      </c>
      <c r="Z17" s="87"/>
      <c r="AA17" s="87" t="s">
        <v>242</v>
      </c>
    </row>
    <row r="18" spans="1:27" s="88" customFormat="1" ht="38.25" customHeight="1">
      <c r="A18" s="27">
        <v>11</v>
      </c>
      <c r="B18" s="123" t="s">
        <v>151</v>
      </c>
      <c r="C18" s="27" t="s">
        <v>24</v>
      </c>
      <c r="D18" s="27" t="s">
        <v>25</v>
      </c>
      <c r="E18" s="27" t="s">
        <v>26</v>
      </c>
      <c r="F18" s="27">
        <v>416</v>
      </c>
      <c r="G18" s="34">
        <v>80</v>
      </c>
      <c r="H18" s="124">
        <f>377468907.56/4.45</f>
        <v>84824473.60898876</v>
      </c>
      <c r="I18" s="27">
        <v>47</v>
      </c>
      <c r="J18" s="118">
        <v>100</v>
      </c>
      <c r="K18" s="17">
        <v>81.47</v>
      </c>
      <c r="L18" s="15">
        <f t="shared" si="4"/>
        <v>497802</v>
      </c>
      <c r="M18" s="15">
        <v>497802</v>
      </c>
      <c r="N18" s="15">
        <v>0</v>
      </c>
      <c r="O18" s="15">
        <f t="shared" si="5"/>
        <v>5781.2876</v>
      </c>
      <c r="P18" s="15">
        <v>5781.2876</v>
      </c>
      <c r="Q18" s="15">
        <v>0</v>
      </c>
      <c r="R18" s="14">
        <v>2011</v>
      </c>
      <c r="S18" s="16" t="s">
        <v>201</v>
      </c>
      <c r="T18" s="79" t="s">
        <v>67</v>
      </c>
      <c r="U18" s="28" t="s">
        <v>36</v>
      </c>
      <c r="V18" s="46">
        <f t="shared" si="2"/>
        <v>0</v>
      </c>
      <c r="W18" s="46">
        <f t="shared" si="3"/>
        <v>0</v>
      </c>
      <c r="X18" s="28"/>
      <c r="Y18" s="85" t="s">
        <v>246</v>
      </c>
      <c r="Z18" s="87"/>
      <c r="AA18" s="87"/>
    </row>
    <row r="19" spans="1:27" s="88" customFormat="1" ht="37.5" customHeight="1">
      <c r="A19" s="27">
        <v>12</v>
      </c>
      <c r="B19" s="33" t="s">
        <v>169</v>
      </c>
      <c r="C19" s="27" t="s">
        <v>24</v>
      </c>
      <c r="D19" s="27" t="s">
        <v>25</v>
      </c>
      <c r="E19" s="27" t="s">
        <v>26</v>
      </c>
      <c r="F19" s="27">
        <v>416</v>
      </c>
      <c r="G19" s="34">
        <v>80</v>
      </c>
      <c r="H19" s="74">
        <f>356262185/4.45</f>
        <v>80058917.97752808</v>
      </c>
      <c r="I19" s="27">
        <v>50</v>
      </c>
      <c r="J19" s="118">
        <v>100</v>
      </c>
      <c r="K19" s="50">
        <v>82.24</v>
      </c>
      <c r="L19" s="15">
        <f t="shared" si="4"/>
        <v>892856</v>
      </c>
      <c r="M19" s="15">
        <v>892856</v>
      </c>
      <c r="N19" s="15">
        <v>0</v>
      </c>
      <c r="O19" s="15">
        <f t="shared" si="5"/>
        <v>565</v>
      </c>
      <c r="P19" s="15">
        <v>565</v>
      </c>
      <c r="Q19" s="15">
        <v>0</v>
      </c>
      <c r="R19" s="14" t="s">
        <v>214</v>
      </c>
      <c r="S19" s="16" t="s">
        <v>39</v>
      </c>
      <c r="T19" s="79" t="s">
        <v>67</v>
      </c>
      <c r="U19" s="28" t="s">
        <v>36</v>
      </c>
      <c r="V19" s="46">
        <f t="shared" si="2"/>
        <v>0</v>
      </c>
      <c r="W19" s="46">
        <f t="shared" si="3"/>
        <v>0</v>
      </c>
      <c r="X19" s="28"/>
      <c r="Y19" s="85" t="s">
        <v>328</v>
      </c>
      <c r="Z19" s="87"/>
      <c r="AA19" s="87"/>
    </row>
    <row r="20" spans="1:27" s="88" customFormat="1" ht="83.25" customHeight="1">
      <c r="A20" s="27">
        <v>13</v>
      </c>
      <c r="B20" s="51" t="s">
        <v>117</v>
      </c>
      <c r="C20" s="27" t="s">
        <v>24</v>
      </c>
      <c r="D20" s="27" t="s">
        <v>25</v>
      </c>
      <c r="E20" s="27" t="s">
        <v>26</v>
      </c>
      <c r="F20" s="27">
        <v>982</v>
      </c>
      <c r="G20" s="34">
        <v>80</v>
      </c>
      <c r="H20" s="74">
        <v>68340000</v>
      </c>
      <c r="I20" s="27">
        <v>16</v>
      </c>
      <c r="J20" s="118">
        <v>100</v>
      </c>
      <c r="K20" s="17">
        <v>81.3</v>
      </c>
      <c r="L20" s="15">
        <f t="shared" si="4"/>
        <v>256425</v>
      </c>
      <c r="M20" s="15">
        <v>256425</v>
      </c>
      <c r="N20" s="15">
        <v>0</v>
      </c>
      <c r="O20" s="15">
        <f t="shared" si="5"/>
        <v>2571</v>
      </c>
      <c r="P20" s="15">
        <v>2571</v>
      </c>
      <c r="Q20" s="15">
        <v>0</v>
      </c>
      <c r="R20" s="14">
        <v>2010</v>
      </c>
      <c r="S20" s="16" t="s">
        <v>74</v>
      </c>
      <c r="T20" s="79" t="s">
        <v>27</v>
      </c>
      <c r="U20" s="28" t="s">
        <v>36</v>
      </c>
      <c r="V20" s="46">
        <f t="shared" si="2"/>
        <v>0</v>
      </c>
      <c r="W20" s="46">
        <f t="shared" si="3"/>
        <v>0</v>
      </c>
      <c r="X20" s="28"/>
      <c r="Y20" s="85" t="s">
        <v>260</v>
      </c>
      <c r="Z20" s="87"/>
      <c r="AA20" s="87" t="s">
        <v>242</v>
      </c>
    </row>
    <row r="21" spans="1:27" s="88" customFormat="1" ht="65.25" customHeight="1">
      <c r="A21" s="27">
        <v>14</v>
      </c>
      <c r="B21" s="19" t="s">
        <v>152</v>
      </c>
      <c r="C21" s="27" t="s">
        <v>24</v>
      </c>
      <c r="D21" s="27" t="s">
        <v>25</v>
      </c>
      <c r="E21" s="27" t="s">
        <v>26</v>
      </c>
      <c r="F21" s="27">
        <v>417</v>
      </c>
      <c r="G21" s="34">
        <v>80</v>
      </c>
      <c r="H21" s="74">
        <v>22990000</v>
      </c>
      <c r="I21" s="27">
        <v>45</v>
      </c>
      <c r="J21" s="118">
        <v>100</v>
      </c>
      <c r="K21" s="17">
        <v>86.15</v>
      </c>
      <c r="L21" s="15">
        <f t="shared" si="4"/>
        <v>116306.87</v>
      </c>
      <c r="M21" s="15">
        <v>116306.87</v>
      </c>
      <c r="N21" s="15">
        <v>0</v>
      </c>
      <c r="O21" s="15">
        <f t="shared" si="5"/>
        <v>16577.7894</v>
      </c>
      <c r="P21" s="15">
        <v>16577.7894</v>
      </c>
      <c r="Q21" s="15">
        <v>0</v>
      </c>
      <c r="R21" s="14" t="s">
        <v>211</v>
      </c>
      <c r="S21" s="16" t="s">
        <v>84</v>
      </c>
      <c r="T21" s="79" t="s">
        <v>67</v>
      </c>
      <c r="U21" s="28" t="s">
        <v>36</v>
      </c>
      <c r="V21" s="46">
        <f t="shared" si="2"/>
        <v>0</v>
      </c>
      <c r="W21" s="46">
        <f t="shared" si="3"/>
        <v>0</v>
      </c>
      <c r="X21" s="28"/>
      <c r="Y21" s="85" t="s">
        <v>261</v>
      </c>
      <c r="Z21" s="87"/>
      <c r="AA21" s="87"/>
    </row>
    <row r="22" spans="1:27" s="88" customFormat="1" ht="84.75" customHeight="1">
      <c r="A22" s="27">
        <v>15</v>
      </c>
      <c r="B22" s="19" t="s">
        <v>153</v>
      </c>
      <c r="C22" s="27" t="s">
        <v>24</v>
      </c>
      <c r="D22" s="27" t="s">
        <v>25</v>
      </c>
      <c r="E22" s="27" t="s">
        <v>26</v>
      </c>
      <c r="F22" s="27">
        <v>417</v>
      </c>
      <c r="G22" s="34">
        <v>80</v>
      </c>
      <c r="H22" s="74">
        <v>22990000</v>
      </c>
      <c r="I22" s="27">
        <v>46</v>
      </c>
      <c r="J22" s="118">
        <v>100</v>
      </c>
      <c r="K22" s="17">
        <v>78.57</v>
      </c>
      <c r="L22" s="15">
        <f t="shared" si="4"/>
        <v>113159</v>
      </c>
      <c r="M22" s="15">
        <v>113159</v>
      </c>
      <c r="N22" s="15">
        <v>0</v>
      </c>
      <c r="O22" s="15">
        <f t="shared" si="5"/>
        <v>25363.053</v>
      </c>
      <c r="P22" s="15">
        <v>25363.053</v>
      </c>
      <c r="Q22" s="15">
        <v>0</v>
      </c>
      <c r="R22" s="14" t="s">
        <v>211</v>
      </c>
      <c r="S22" s="16" t="s">
        <v>39</v>
      </c>
      <c r="T22" s="79" t="s">
        <v>67</v>
      </c>
      <c r="U22" s="28" t="s">
        <v>36</v>
      </c>
      <c r="V22" s="46">
        <f t="shared" si="2"/>
        <v>0</v>
      </c>
      <c r="W22" s="46">
        <f t="shared" si="3"/>
        <v>0</v>
      </c>
      <c r="X22" s="28"/>
      <c r="Y22" s="85" t="s">
        <v>261</v>
      </c>
      <c r="Z22" s="87"/>
      <c r="AA22" s="87"/>
    </row>
    <row r="23" spans="1:27" s="88" customFormat="1" ht="126" customHeight="1">
      <c r="A23" s="27">
        <v>16</v>
      </c>
      <c r="B23" s="19" t="s">
        <v>140</v>
      </c>
      <c r="C23" s="27" t="s">
        <v>24</v>
      </c>
      <c r="D23" s="27" t="s">
        <v>38</v>
      </c>
      <c r="E23" s="27" t="s">
        <v>26</v>
      </c>
      <c r="F23" s="27">
        <v>378</v>
      </c>
      <c r="G23" s="44">
        <v>80</v>
      </c>
      <c r="H23" s="113">
        <v>0.0362</v>
      </c>
      <c r="I23" s="78">
        <v>84</v>
      </c>
      <c r="J23" s="17">
        <v>100</v>
      </c>
      <c r="K23" s="17">
        <v>99</v>
      </c>
      <c r="L23" s="15">
        <v>2093050</v>
      </c>
      <c r="M23" s="15">
        <v>2093050</v>
      </c>
      <c r="N23" s="15">
        <v>0</v>
      </c>
      <c r="O23" s="15">
        <v>10972</v>
      </c>
      <c r="P23" s="15">
        <v>10972</v>
      </c>
      <c r="Q23" s="15">
        <v>0</v>
      </c>
      <c r="R23" s="57" t="s">
        <v>211</v>
      </c>
      <c r="S23" s="57" t="s">
        <v>70</v>
      </c>
      <c r="T23" s="80" t="s">
        <v>32</v>
      </c>
      <c r="U23" s="28" t="s">
        <v>36</v>
      </c>
      <c r="V23" s="46">
        <f t="shared" si="2"/>
        <v>0</v>
      </c>
      <c r="W23" s="46">
        <f t="shared" si="3"/>
        <v>0</v>
      </c>
      <c r="X23" s="28"/>
      <c r="Y23" s="85" t="s">
        <v>297</v>
      </c>
      <c r="Z23" s="87"/>
      <c r="AA23" s="87" t="s">
        <v>242</v>
      </c>
    </row>
    <row r="24" spans="1:27" s="88" customFormat="1" ht="83.25" customHeight="1">
      <c r="A24" s="27">
        <v>17</v>
      </c>
      <c r="B24" s="19" t="s">
        <v>160</v>
      </c>
      <c r="C24" s="27" t="s">
        <v>24</v>
      </c>
      <c r="D24" s="27" t="s">
        <v>25</v>
      </c>
      <c r="E24" s="27" t="s">
        <v>26</v>
      </c>
      <c r="F24" s="27">
        <v>418</v>
      </c>
      <c r="G24" s="34">
        <v>77.5</v>
      </c>
      <c r="H24" s="74">
        <v>539237000</v>
      </c>
      <c r="I24" s="27">
        <v>33</v>
      </c>
      <c r="J24" s="118">
        <v>100</v>
      </c>
      <c r="K24" s="17">
        <v>98.05</v>
      </c>
      <c r="L24" s="15">
        <f>M24+N24</f>
        <v>329248</v>
      </c>
      <c r="M24" s="15">
        <v>329248</v>
      </c>
      <c r="N24" s="15">
        <v>0</v>
      </c>
      <c r="O24" s="15">
        <f>P24+Q24</f>
        <v>7780</v>
      </c>
      <c r="P24" s="15">
        <v>7780</v>
      </c>
      <c r="Q24" s="15">
        <v>0</v>
      </c>
      <c r="R24" s="14">
        <v>2008</v>
      </c>
      <c r="S24" s="16" t="s">
        <v>39</v>
      </c>
      <c r="T24" s="79" t="s">
        <v>67</v>
      </c>
      <c r="U24" s="28" t="s">
        <v>36</v>
      </c>
      <c r="V24" s="46">
        <f>L24-M24-N24</f>
        <v>0</v>
      </c>
      <c r="W24" s="46">
        <f>O24-P24-Q24</f>
        <v>0</v>
      </c>
      <c r="X24" s="28"/>
      <c r="Y24" s="85" t="s">
        <v>262</v>
      </c>
      <c r="Z24" s="87"/>
      <c r="AA24" s="87" t="s">
        <v>242</v>
      </c>
    </row>
    <row r="25" spans="1:27" s="94" customFormat="1" ht="31.5" customHeight="1">
      <c r="A25" s="27">
        <v>18</v>
      </c>
      <c r="B25" s="33" t="s">
        <v>161</v>
      </c>
      <c r="C25" s="27" t="s">
        <v>24</v>
      </c>
      <c r="D25" s="27" t="s">
        <v>25</v>
      </c>
      <c r="E25" s="27" t="s">
        <v>26</v>
      </c>
      <c r="F25" s="27">
        <v>1165</v>
      </c>
      <c r="G25" s="34">
        <v>77.5</v>
      </c>
      <c r="H25" s="74">
        <v>162664000</v>
      </c>
      <c r="I25" s="27">
        <v>32</v>
      </c>
      <c r="J25" s="118">
        <v>100</v>
      </c>
      <c r="K25" s="17">
        <v>99.04</v>
      </c>
      <c r="L25" s="15">
        <f>M25+N25</f>
        <v>231671</v>
      </c>
      <c r="M25" s="15">
        <v>231671</v>
      </c>
      <c r="N25" s="15">
        <v>0</v>
      </c>
      <c r="O25" s="15">
        <f>P25+Q25</f>
        <v>2200</v>
      </c>
      <c r="P25" s="15">
        <v>2200</v>
      </c>
      <c r="Q25" s="15">
        <v>0</v>
      </c>
      <c r="R25" s="14">
        <v>2008</v>
      </c>
      <c r="S25" s="16" t="s">
        <v>201</v>
      </c>
      <c r="T25" s="79" t="s">
        <v>67</v>
      </c>
      <c r="U25" s="28" t="s">
        <v>36</v>
      </c>
      <c r="V25" s="46">
        <f>L25-M25-N25</f>
        <v>0</v>
      </c>
      <c r="W25" s="46">
        <f>O25-P25-Q25</f>
        <v>0</v>
      </c>
      <c r="X25" s="28"/>
      <c r="Y25" s="85" t="s">
        <v>263</v>
      </c>
      <c r="Z25" s="125"/>
      <c r="AA25" s="125"/>
    </row>
    <row r="26" spans="1:27" s="88" customFormat="1" ht="51" customHeight="1">
      <c r="A26" s="27">
        <v>19</v>
      </c>
      <c r="B26" s="33" t="s">
        <v>130</v>
      </c>
      <c r="C26" s="27" t="s">
        <v>24</v>
      </c>
      <c r="D26" s="27" t="s">
        <v>25</v>
      </c>
      <c r="E26" s="27" t="s">
        <v>26</v>
      </c>
      <c r="F26" s="27">
        <v>418</v>
      </c>
      <c r="G26" s="34">
        <v>77.5</v>
      </c>
      <c r="H26" s="74">
        <v>150349000</v>
      </c>
      <c r="I26" s="27">
        <v>30</v>
      </c>
      <c r="J26" s="118">
        <v>100</v>
      </c>
      <c r="K26" s="17">
        <v>83.61</v>
      </c>
      <c r="L26" s="15">
        <f>M26+N26</f>
        <v>282039.236</v>
      </c>
      <c r="M26" s="15">
        <v>282039.236</v>
      </c>
      <c r="N26" s="15">
        <v>0</v>
      </c>
      <c r="O26" s="15">
        <f>P26+Q26</f>
        <v>31324</v>
      </c>
      <c r="P26" s="15">
        <v>31324</v>
      </c>
      <c r="Q26" s="15">
        <v>0</v>
      </c>
      <c r="R26" s="14">
        <v>2008</v>
      </c>
      <c r="S26" s="16" t="s">
        <v>203</v>
      </c>
      <c r="T26" s="79" t="s">
        <v>67</v>
      </c>
      <c r="U26" s="28" t="s">
        <v>36</v>
      </c>
      <c r="V26" s="46">
        <f>L26-M26-N26</f>
        <v>0</v>
      </c>
      <c r="W26" s="46">
        <f>O26-P26-Q26</f>
        <v>0</v>
      </c>
      <c r="X26" s="28"/>
      <c r="Y26" s="85" t="s">
        <v>264</v>
      </c>
      <c r="Z26" s="87"/>
      <c r="AA26" s="87"/>
    </row>
    <row r="27" spans="1:27" s="20" customFormat="1" ht="135" customHeight="1">
      <c r="A27" s="27">
        <v>20</v>
      </c>
      <c r="B27" s="52" t="s">
        <v>93</v>
      </c>
      <c r="C27" s="58" t="s">
        <v>56</v>
      </c>
      <c r="D27" s="58" t="s">
        <v>94</v>
      </c>
      <c r="E27" s="58" t="s">
        <v>26</v>
      </c>
      <c r="F27" s="58">
        <v>283</v>
      </c>
      <c r="G27" s="59">
        <v>77</v>
      </c>
      <c r="H27" s="49">
        <v>30300420</v>
      </c>
      <c r="I27" s="58">
        <v>4</v>
      </c>
      <c r="J27" s="66">
        <v>100</v>
      </c>
      <c r="K27" s="45">
        <v>99</v>
      </c>
      <c r="L27" s="67">
        <f>N27+M27</f>
        <v>237364</v>
      </c>
      <c r="M27" s="67">
        <f>166467+70897</f>
        <v>237364</v>
      </c>
      <c r="N27" s="62">
        <v>0</v>
      </c>
      <c r="O27" s="67">
        <f>P27+Q27</f>
        <v>104689</v>
      </c>
      <c r="P27" s="67">
        <f>89496+15193</f>
        <v>104689</v>
      </c>
      <c r="Q27" s="62">
        <v>0</v>
      </c>
      <c r="R27" s="45">
        <v>1988</v>
      </c>
      <c r="S27" s="45">
        <v>2017</v>
      </c>
      <c r="T27" s="80" t="s">
        <v>95</v>
      </c>
      <c r="U27" s="28" t="s">
        <v>36</v>
      </c>
      <c r="V27" s="46">
        <f>L27-M27-N27</f>
        <v>0</v>
      </c>
      <c r="W27" s="46">
        <f>O27-P27-Q27</f>
        <v>0</v>
      </c>
      <c r="X27" s="54"/>
      <c r="Y27" s="85" t="s">
        <v>337</v>
      </c>
      <c r="Z27" s="87"/>
      <c r="AA27" s="87"/>
    </row>
    <row r="28" spans="1:27" s="88" customFormat="1" ht="61.5" customHeight="1">
      <c r="A28" s="27">
        <v>21</v>
      </c>
      <c r="B28" s="33" t="s">
        <v>181</v>
      </c>
      <c r="C28" s="27" t="s">
        <v>24</v>
      </c>
      <c r="D28" s="27" t="s">
        <v>25</v>
      </c>
      <c r="E28" s="27" t="s">
        <v>26</v>
      </c>
      <c r="F28" s="27">
        <v>416</v>
      </c>
      <c r="G28" s="34">
        <v>72.5</v>
      </c>
      <c r="H28" s="19" t="s">
        <v>107</v>
      </c>
      <c r="I28" s="27">
        <v>49</v>
      </c>
      <c r="J28" s="118">
        <v>100</v>
      </c>
      <c r="K28" s="50">
        <v>94.95</v>
      </c>
      <c r="L28" s="15">
        <f>M28+N28</f>
        <v>295960</v>
      </c>
      <c r="M28" s="15">
        <v>295960</v>
      </c>
      <c r="N28" s="15">
        <v>0</v>
      </c>
      <c r="O28" s="15">
        <f aca="true" t="shared" si="6" ref="O28:O33">P28+Q28</f>
        <v>297</v>
      </c>
      <c r="P28" s="15">
        <v>297</v>
      </c>
      <c r="Q28" s="15">
        <v>0</v>
      </c>
      <c r="R28" s="14" t="s">
        <v>214</v>
      </c>
      <c r="S28" s="16" t="s">
        <v>39</v>
      </c>
      <c r="T28" s="79" t="s">
        <v>67</v>
      </c>
      <c r="U28" s="28" t="s">
        <v>36</v>
      </c>
      <c r="V28" s="46">
        <f>L28-M28-N28</f>
        <v>0</v>
      </c>
      <c r="W28" s="46">
        <f>O28-P28-Q28</f>
        <v>0</v>
      </c>
      <c r="X28" s="28"/>
      <c r="Y28" s="85" t="s">
        <v>265</v>
      </c>
      <c r="Z28" s="87"/>
      <c r="AA28" s="87"/>
    </row>
    <row r="29" spans="1:27" s="88" customFormat="1" ht="87" customHeight="1">
      <c r="A29" s="27">
        <v>22</v>
      </c>
      <c r="B29" s="33" t="s">
        <v>182</v>
      </c>
      <c r="C29" s="27" t="s">
        <v>24</v>
      </c>
      <c r="D29" s="27" t="s">
        <v>25</v>
      </c>
      <c r="E29" s="27" t="s">
        <v>26</v>
      </c>
      <c r="F29" s="27">
        <v>352</v>
      </c>
      <c r="G29" s="34">
        <v>71.5</v>
      </c>
      <c r="H29" s="19" t="s">
        <v>107</v>
      </c>
      <c r="I29" s="27">
        <v>58</v>
      </c>
      <c r="J29" s="50">
        <v>100</v>
      </c>
      <c r="K29" s="50">
        <v>93.94</v>
      </c>
      <c r="L29" s="15">
        <v>161835</v>
      </c>
      <c r="M29" s="15">
        <v>161814</v>
      </c>
      <c r="N29" s="15">
        <v>21</v>
      </c>
      <c r="O29" s="15">
        <f t="shared" si="6"/>
        <v>9802</v>
      </c>
      <c r="P29" s="15">
        <v>9802</v>
      </c>
      <c r="Q29" s="15">
        <v>0</v>
      </c>
      <c r="R29" s="14" t="s">
        <v>211</v>
      </c>
      <c r="S29" s="16" t="s">
        <v>39</v>
      </c>
      <c r="T29" s="79" t="s">
        <v>32</v>
      </c>
      <c r="U29" s="28" t="s">
        <v>36</v>
      </c>
      <c r="V29" s="46">
        <f aca="true" t="shared" si="7" ref="V29:V38">L29-M29-N29</f>
        <v>0</v>
      </c>
      <c r="W29" s="46">
        <f aca="true" t="shared" si="8" ref="W29:W38">O29-P29-Q29</f>
        <v>0</v>
      </c>
      <c r="X29" s="28"/>
      <c r="Y29" s="85" t="s">
        <v>266</v>
      </c>
      <c r="Z29" s="87"/>
      <c r="AA29" s="87"/>
    </row>
    <row r="30" spans="1:29" s="88" customFormat="1" ht="140.25" customHeight="1">
      <c r="A30" s="27">
        <v>23</v>
      </c>
      <c r="B30" s="51" t="s">
        <v>145</v>
      </c>
      <c r="C30" s="27" t="s">
        <v>24</v>
      </c>
      <c r="D30" s="27" t="s">
        <v>25</v>
      </c>
      <c r="E30" s="27" t="s">
        <v>26</v>
      </c>
      <c r="F30" s="33">
        <v>401</v>
      </c>
      <c r="G30" s="34">
        <v>70.5</v>
      </c>
      <c r="H30" s="74">
        <v>96000000</v>
      </c>
      <c r="I30" s="27">
        <v>10</v>
      </c>
      <c r="J30" s="17">
        <v>100</v>
      </c>
      <c r="K30" s="17">
        <v>63.6</v>
      </c>
      <c r="L30" s="15">
        <f>M30+N30</f>
        <v>1716099</v>
      </c>
      <c r="M30" s="15">
        <v>1239605</v>
      </c>
      <c r="N30" s="15">
        <v>476494</v>
      </c>
      <c r="O30" s="15">
        <f t="shared" si="6"/>
        <v>9274.17</v>
      </c>
      <c r="P30" s="15">
        <v>9274.17</v>
      </c>
      <c r="Q30" s="15">
        <v>0</v>
      </c>
      <c r="R30" s="14" t="s">
        <v>213</v>
      </c>
      <c r="S30" s="19">
        <v>2013</v>
      </c>
      <c r="T30" s="79" t="s">
        <v>27</v>
      </c>
      <c r="U30" s="28" t="s">
        <v>36</v>
      </c>
      <c r="V30" s="46">
        <f t="shared" si="7"/>
        <v>0</v>
      </c>
      <c r="W30" s="46">
        <f t="shared" si="8"/>
        <v>0</v>
      </c>
      <c r="X30" s="28"/>
      <c r="Y30" s="85" t="s">
        <v>282</v>
      </c>
      <c r="Z30" s="20"/>
      <c r="AA30" s="87"/>
      <c r="AC30" s="89" t="s">
        <v>303</v>
      </c>
    </row>
    <row r="31" spans="1:27" s="88" customFormat="1" ht="45.75" customHeight="1">
      <c r="A31" s="27">
        <v>24</v>
      </c>
      <c r="B31" s="19" t="s">
        <v>150</v>
      </c>
      <c r="C31" s="27" t="s">
        <v>24</v>
      </c>
      <c r="D31" s="27" t="s">
        <v>25</v>
      </c>
      <c r="E31" s="27" t="s">
        <v>26</v>
      </c>
      <c r="F31" s="27">
        <v>418</v>
      </c>
      <c r="G31" s="34">
        <v>70</v>
      </c>
      <c r="H31" s="74">
        <v>88140000</v>
      </c>
      <c r="I31" s="27">
        <v>29</v>
      </c>
      <c r="J31" s="118">
        <v>100</v>
      </c>
      <c r="K31" s="50">
        <v>94.66</v>
      </c>
      <c r="L31" s="15">
        <f>M31+N31</f>
        <v>373865.9639999999</v>
      </c>
      <c r="M31" s="15">
        <v>373865.9639999999</v>
      </c>
      <c r="N31" s="15">
        <v>0</v>
      </c>
      <c r="O31" s="15">
        <f>P31+Q31</f>
        <v>13320</v>
      </c>
      <c r="P31" s="15">
        <v>13320</v>
      </c>
      <c r="Q31" s="15">
        <v>0</v>
      </c>
      <c r="R31" s="14">
        <v>2008</v>
      </c>
      <c r="S31" s="16" t="s">
        <v>84</v>
      </c>
      <c r="T31" s="79" t="s">
        <v>67</v>
      </c>
      <c r="U31" s="28" t="s">
        <v>36</v>
      </c>
      <c r="V31" s="46">
        <f>L31-M31-N31</f>
        <v>0</v>
      </c>
      <c r="W31" s="46">
        <f>O31-P31-Q31</f>
        <v>0</v>
      </c>
      <c r="X31" s="28"/>
      <c r="Y31" s="85" t="s">
        <v>264</v>
      </c>
      <c r="Z31" s="87"/>
      <c r="AA31" s="87"/>
    </row>
    <row r="32" spans="1:27" s="90" customFormat="1" ht="35.25" customHeight="1">
      <c r="A32" s="27">
        <v>25</v>
      </c>
      <c r="B32" s="126" t="s">
        <v>159</v>
      </c>
      <c r="C32" s="27" t="s">
        <v>24</v>
      </c>
      <c r="D32" s="27" t="s">
        <v>25</v>
      </c>
      <c r="E32" s="27" t="s">
        <v>26</v>
      </c>
      <c r="F32" s="27">
        <v>418</v>
      </c>
      <c r="G32" s="34">
        <v>70</v>
      </c>
      <c r="H32" s="74">
        <v>61101000</v>
      </c>
      <c r="I32" s="27">
        <v>35</v>
      </c>
      <c r="J32" s="17">
        <v>100</v>
      </c>
      <c r="K32" s="17">
        <v>98.67</v>
      </c>
      <c r="L32" s="15">
        <f>M32+N32</f>
        <v>334360</v>
      </c>
      <c r="M32" s="15">
        <v>334360</v>
      </c>
      <c r="N32" s="15">
        <v>0</v>
      </c>
      <c r="O32" s="15">
        <f>P32+Q32</f>
        <v>2212</v>
      </c>
      <c r="P32" s="15">
        <v>2212</v>
      </c>
      <c r="Q32" s="15">
        <v>0</v>
      </c>
      <c r="R32" s="14">
        <v>2009</v>
      </c>
      <c r="S32" s="16" t="s">
        <v>201</v>
      </c>
      <c r="T32" s="79" t="s">
        <v>67</v>
      </c>
      <c r="U32" s="28" t="s">
        <v>36</v>
      </c>
      <c r="V32" s="46">
        <f>L32-M32-N32</f>
        <v>0</v>
      </c>
      <c r="W32" s="46">
        <f>O32-P32-Q32</f>
        <v>0</v>
      </c>
      <c r="X32" s="28"/>
      <c r="Y32" s="85" t="s">
        <v>304</v>
      </c>
      <c r="Z32" s="127"/>
      <c r="AA32" s="127"/>
    </row>
    <row r="33" spans="1:27" s="88" customFormat="1" ht="47.25" customHeight="1">
      <c r="A33" s="27">
        <v>26</v>
      </c>
      <c r="B33" s="51" t="s">
        <v>127</v>
      </c>
      <c r="C33" s="27" t="s">
        <v>24</v>
      </c>
      <c r="D33" s="27" t="s">
        <v>25</v>
      </c>
      <c r="E33" s="27" t="s">
        <v>26</v>
      </c>
      <c r="F33" s="27">
        <v>418</v>
      </c>
      <c r="G33" s="34">
        <v>70</v>
      </c>
      <c r="H33" s="74">
        <v>37370000</v>
      </c>
      <c r="I33" s="27">
        <v>37</v>
      </c>
      <c r="J33" s="17">
        <v>100</v>
      </c>
      <c r="K33" s="17">
        <v>99</v>
      </c>
      <c r="L33" s="15">
        <f>M33+N33</f>
        <v>269440</v>
      </c>
      <c r="M33" s="15">
        <v>269440</v>
      </c>
      <c r="N33" s="15">
        <v>0</v>
      </c>
      <c r="O33" s="15">
        <f t="shared" si="6"/>
        <v>76150</v>
      </c>
      <c r="P33" s="15">
        <v>76150</v>
      </c>
      <c r="Q33" s="15">
        <v>0</v>
      </c>
      <c r="R33" s="14" t="s">
        <v>218</v>
      </c>
      <c r="S33" s="16">
        <v>2015</v>
      </c>
      <c r="T33" s="80" t="s">
        <v>67</v>
      </c>
      <c r="U33" s="28" t="s">
        <v>36</v>
      </c>
      <c r="V33" s="46">
        <f t="shared" si="7"/>
        <v>0</v>
      </c>
      <c r="W33" s="46">
        <f t="shared" si="8"/>
        <v>0</v>
      </c>
      <c r="X33" s="28"/>
      <c r="Y33" s="85" t="s">
        <v>267</v>
      </c>
      <c r="Z33" s="87"/>
      <c r="AA33" s="87"/>
    </row>
    <row r="34" spans="1:27" s="88" customFormat="1" ht="34.5" customHeight="1">
      <c r="A34" s="27">
        <v>27</v>
      </c>
      <c r="B34" s="19" t="s">
        <v>180</v>
      </c>
      <c r="C34" s="27" t="s">
        <v>24</v>
      </c>
      <c r="D34" s="27" t="s">
        <v>25</v>
      </c>
      <c r="E34" s="27" t="s">
        <v>26</v>
      </c>
      <c r="F34" s="27">
        <v>417</v>
      </c>
      <c r="G34" s="34">
        <v>67.5</v>
      </c>
      <c r="H34" s="19" t="s">
        <v>107</v>
      </c>
      <c r="I34" s="27">
        <v>44</v>
      </c>
      <c r="J34" s="50">
        <v>100</v>
      </c>
      <c r="K34" s="50">
        <v>100</v>
      </c>
      <c r="L34" s="15">
        <v>210560</v>
      </c>
      <c r="M34" s="15">
        <v>210560</v>
      </c>
      <c r="N34" s="15">
        <v>0</v>
      </c>
      <c r="O34" s="15">
        <v>0</v>
      </c>
      <c r="P34" s="15">
        <f>O34</f>
        <v>0</v>
      </c>
      <c r="Q34" s="15">
        <v>0</v>
      </c>
      <c r="R34" s="14">
        <v>2003</v>
      </c>
      <c r="S34" s="16" t="s">
        <v>84</v>
      </c>
      <c r="T34" s="79" t="s">
        <v>67</v>
      </c>
      <c r="U34" s="28" t="s">
        <v>36</v>
      </c>
      <c r="V34" s="46">
        <f t="shared" si="7"/>
        <v>0</v>
      </c>
      <c r="W34" s="46">
        <f t="shared" si="8"/>
        <v>0</v>
      </c>
      <c r="X34" s="28"/>
      <c r="Y34" s="85" t="s">
        <v>329</v>
      </c>
      <c r="Z34" s="87"/>
      <c r="AA34" s="87"/>
    </row>
    <row r="35" spans="1:29" s="88" customFormat="1" ht="87.75" customHeight="1">
      <c r="A35" s="27">
        <v>28</v>
      </c>
      <c r="B35" s="33" t="s">
        <v>193</v>
      </c>
      <c r="C35" s="27" t="s">
        <v>24</v>
      </c>
      <c r="D35" s="27" t="s">
        <v>25</v>
      </c>
      <c r="E35" s="27" t="s">
        <v>26</v>
      </c>
      <c r="F35" s="27">
        <v>367</v>
      </c>
      <c r="G35" s="34">
        <v>66.5</v>
      </c>
      <c r="H35" s="19" t="s">
        <v>107</v>
      </c>
      <c r="I35" s="27">
        <v>65</v>
      </c>
      <c r="J35" s="118">
        <v>100</v>
      </c>
      <c r="K35" s="17">
        <v>98.19</v>
      </c>
      <c r="L35" s="15">
        <f>M35+N35</f>
        <v>275523</v>
      </c>
      <c r="M35" s="15">
        <v>275523</v>
      </c>
      <c r="N35" s="15">
        <v>0</v>
      </c>
      <c r="O35" s="15">
        <v>5000</v>
      </c>
      <c r="P35" s="15">
        <v>5000</v>
      </c>
      <c r="Q35" s="15">
        <v>0</v>
      </c>
      <c r="R35" s="18">
        <v>2007</v>
      </c>
      <c r="S35" s="16">
        <v>2013</v>
      </c>
      <c r="T35" s="79" t="s">
        <v>32</v>
      </c>
      <c r="U35" s="28" t="s">
        <v>36</v>
      </c>
      <c r="V35" s="46">
        <f t="shared" si="7"/>
        <v>0</v>
      </c>
      <c r="W35" s="46">
        <f t="shared" si="8"/>
        <v>0</v>
      </c>
      <c r="X35" s="28"/>
      <c r="Y35" s="85" t="s">
        <v>283</v>
      </c>
      <c r="Z35" s="20"/>
      <c r="AA35" s="87"/>
      <c r="AC35" s="89" t="s">
        <v>303</v>
      </c>
    </row>
    <row r="36" spans="1:27" s="88" customFormat="1" ht="54" customHeight="1">
      <c r="A36" s="27">
        <v>29</v>
      </c>
      <c r="B36" s="51" t="s">
        <v>197</v>
      </c>
      <c r="C36" s="27" t="s">
        <v>24</v>
      </c>
      <c r="D36" s="27" t="s">
        <v>25</v>
      </c>
      <c r="E36" s="27" t="s">
        <v>26</v>
      </c>
      <c r="F36" s="33">
        <v>395</v>
      </c>
      <c r="G36" s="34">
        <v>65.5</v>
      </c>
      <c r="H36" s="74">
        <v>45442</v>
      </c>
      <c r="I36" s="27">
        <v>14</v>
      </c>
      <c r="J36" s="17">
        <v>100</v>
      </c>
      <c r="K36" s="17">
        <v>76.63</v>
      </c>
      <c r="L36" s="15">
        <f>M36+N36</f>
        <v>656040</v>
      </c>
      <c r="M36" s="15">
        <v>398537</v>
      </c>
      <c r="N36" s="15">
        <v>257503</v>
      </c>
      <c r="O36" s="15">
        <f>P36+Q36</f>
        <v>10</v>
      </c>
      <c r="P36" s="15">
        <v>10</v>
      </c>
      <c r="Q36" s="15">
        <v>0</v>
      </c>
      <c r="R36" s="14" t="s">
        <v>216</v>
      </c>
      <c r="S36" s="116" t="s">
        <v>198</v>
      </c>
      <c r="T36" s="79" t="s">
        <v>27</v>
      </c>
      <c r="U36" s="28" t="s">
        <v>36</v>
      </c>
      <c r="V36" s="46">
        <f t="shared" si="7"/>
        <v>0</v>
      </c>
      <c r="W36" s="46">
        <f t="shared" si="8"/>
        <v>0</v>
      </c>
      <c r="X36" s="73"/>
      <c r="Y36" s="85" t="s">
        <v>268</v>
      </c>
      <c r="Z36" s="87"/>
      <c r="AA36" s="87"/>
    </row>
    <row r="37" spans="1:27" s="88" customFormat="1" ht="73.5" customHeight="1">
      <c r="A37" s="27">
        <v>30</v>
      </c>
      <c r="B37" s="33" t="s">
        <v>176</v>
      </c>
      <c r="C37" s="27" t="s">
        <v>24</v>
      </c>
      <c r="D37" s="27" t="s">
        <v>25</v>
      </c>
      <c r="E37" s="27" t="s">
        <v>26</v>
      </c>
      <c r="F37" s="27">
        <v>362</v>
      </c>
      <c r="G37" s="34">
        <v>62.5</v>
      </c>
      <c r="H37" s="113">
        <v>0.17</v>
      </c>
      <c r="I37" s="27">
        <v>62</v>
      </c>
      <c r="J37" s="118">
        <v>100</v>
      </c>
      <c r="K37" s="17">
        <v>100</v>
      </c>
      <c r="L37" s="15">
        <v>701672</v>
      </c>
      <c r="M37" s="15">
        <v>701672</v>
      </c>
      <c r="N37" s="15">
        <v>0</v>
      </c>
      <c r="O37" s="15">
        <f>P37+Q37</f>
        <v>65495</v>
      </c>
      <c r="P37" s="15">
        <v>65495</v>
      </c>
      <c r="Q37" s="15">
        <v>0</v>
      </c>
      <c r="R37" s="14" t="s">
        <v>211</v>
      </c>
      <c r="S37" s="16">
        <v>2013</v>
      </c>
      <c r="T37" s="79" t="s">
        <v>32</v>
      </c>
      <c r="U37" s="28" t="s">
        <v>36</v>
      </c>
      <c r="V37" s="46">
        <f t="shared" si="7"/>
        <v>0</v>
      </c>
      <c r="W37" s="46">
        <f t="shared" si="8"/>
        <v>0</v>
      </c>
      <c r="X37" s="28"/>
      <c r="Y37" s="85" t="s">
        <v>330</v>
      </c>
      <c r="Z37" s="85"/>
      <c r="AA37" s="87"/>
    </row>
    <row r="38" spans="1:27" s="92" customFormat="1" ht="84" customHeight="1">
      <c r="A38" s="27">
        <v>31</v>
      </c>
      <c r="B38" s="51" t="s">
        <v>196</v>
      </c>
      <c r="C38" s="27" t="s">
        <v>24</v>
      </c>
      <c r="D38" s="27" t="s">
        <v>25</v>
      </c>
      <c r="E38" s="27" t="s">
        <v>26</v>
      </c>
      <c r="F38" s="33">
        <v>409</v>
      </c>
      <c r="G38" s="34">
        <v>13</v>
      </c>
      <c r="H38" s="27" t="s">
        <v>31</v>
      </c>
      <c r="I38" s="27">
        <v>13</v>
      </c>
      <c r="J38" s="17">
        <v>100</v>
      </c>
      <c r="K38" s="17">
        <v>96</v>
      </c>
      <c r="L38" s="15">
        <f>M38+N38</f>
        <v>601928</v>
      </c>
      <c r="M38" s="15">
        <v>390500</v>
      </c>
      <c r="N38" s="15">
        <v>211428</v>
      </c>
      <c r="O38" s="15">
        <f>P38+Q38</f>
        <v>0</v>
      </c>
      <c r="P38" s="15">
        <v>0</v>
      </c>
      <c r="Q38" s="15">
        <v>0</v>
      </c>
      <c r="R38" s="14">
        <v>2004</v>
      </c>
      <c r="S38" s="19">
        <v>2007</v>
      </c>
      <c r="T38" s="128" t="s">
        <v>67</v>
      </c>
      <c r="U38" s="28" t="s">
        <v>36</v>
      </c>
      <c r="V38" s="46">
        <f t="shared" si="7"/>
        <v>0</v>
      </c>
      <c r="W38" s="46">
        <f t="shared" si="8"/>
        <v>0</v>
      </c>
      <c r="X38" s="28"/>
      <c r="Y38" s="85" t="s">
        <v>269</v>
      </c>
      <c r="Z38" s="87"/>
      <c r="AA38" s="129"/>
    </row>
    <row r="39" spans="1:24" s="38" customFormat="1" ht="15.75">
      <c r="A39" s="28"/>
      <c r="B39" s="73" t="s">
        <v>199</v>
      </c>
      <c r="C39" s="73">
        <f>COUNT(A8:A38)</f>
        <v>31</v>
      </c>
      <c r="D39" s="28"/>
      <c r="E39" s="28"/>
      <c r="F39" s="28"/>
      <c r="G39" s="28"/>
      <c r="H39" s="28"/>
      <c r="I39" s="28"/>
      <c r="J39" s="28"/>
      <c r="K39" s="28"/>
      <c r="L39" s="83">
        <f aca="true" t="shared" si="9" ref="L39:Q39">SUM(L8:L38)</f>
        <v>17333356.07</v>
      </c>
      <c r="M39" s="83">
        <f t="shared" si="9"/>
        <v>15964209.07</v>
      </c>
      <c r="N39" s="83">
        <f t="shared" si="9"/>
        <v>1369147</v>
      </c>
      <c r="O39" s="83">
        <f t="shared" si="9"/>
        <v>737095.2200000001</v>
      </c>
      <c r="P39" s="83">
        <f t="shared" si="9"/>
        <v>737095.2200000001</v>
      </c>
      <c r="Q39" s="83">
        <f t="shared" si="9"/>
        <v>0</v>
      </c>
      <c r="R39" s="28"/>
      <c r="S39" s="28"/>
      <c r="T39" s="23"/>
      <c r="U39" s="28"/>
      <c r="V39" s="46">
        <f>SUM(V8:V37)</f>
        <v>0</v>
      </c>
      <c r="W39" s="46">
        <f>SUM(W8:W37)</f>
        <v>0</v>
      </c>
      <c r="X39" s="28"/>
    </row>
    <row r="40" spans="1:26" s="38" customFormat="1" ht="15.75">
      <c r="A40" s="20"/>
      <c r="B40" s="20"/>
      <c r="C40" s="20"/>
      <c r="D40" s="20"/>
      <c r="E40" s="20"/>
      <c r="F40" s="20"/>
      <c r="G40" s="20"/>
      <c r="H40" s="20"/>
      <c r="I40" s="20"/>
      <c r="J40" s="20"/>
      <c r="K40" s="20"/>
      <c r="L40" s="20"/>
      <c r="M40" s="20"/>
      <c r="N40" s="20"/>
      <c r="O40" s="20"/>
      <c r="P40" s="20"/>
      <c r="Q40" s="20"/>
      <c r="T40" s="24"/>
      <c r="V40" s="84"/>
      <c r="W40" s="84"/>
      <c r="X40" s="20"/>
      <c r="Y40" s="20"/>
      <c r="Z40" s="20"/>
    </row>
  </sheetData>
  <sheetProtection selectLockedCells="1" selectUnlockedCells="1"/>
  <autoFilter ref="A7:X40">
    <sortState ref="A8:X40">
      <sortCondition descending="1" sortBy="value" ref="G8:G40"/>
    </sortState>
  </autoFilter>
  <mergeCells count="19">
    <mergeCell ref="R5:R6"/>
    <mergeCell ref="S5:S6"/>
    <mergeCell ref="T5:T6"/>
    <mergeCell ref="A5:A6"/>
    <mergeCell ref="B5:B6"/>
    <mergeCell ref="C5:C6"/>
    <mergeCell ref="D5:D6"/>
    <mergeCell ref="E5:E6"/>
    <mergeCell ref="F5:F6"/>
    <mergeCell ref="Z5:Z6"/>
    <mergeCell ref="AA5:AA6"/>
    <mergeCell ref="U5:U6"/>
    <mergeCell ref="G5:G6"/>
    <mergeCell ref="I5:I6"/>
    <mergeCell ref="J5:J6"/>
    <mergeCell ref="K5:K6"/>
    <mergeCell ref="L5:N5"/>
    <mergeCell ref="O5:Q5"/>
    <mergeCell ref="Y5:Y6"/>
  </mergeCells>
  <printOptions horizontalCentered="1"/>
  <pageMargins left="0.4330708661417323" right="0.2755905511811024" top="0.5118110236220472" bottom="0.35433070866141736" header="0.5118110236220472" footer="0.35433070866141736"/>
  <pageSetup firstPageNumber="1" useFirstPageNumber="1" fitToHeight="0" fitToWidth="1" horizontalDpi="600" verticalDpi="600" orientation="landscape" paperSize="8" scale="47" r:id="rId3"/>
  <headerFooter alignWithMargins="0">
    <oddFooter>&amp;C&amp;P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D31"/>
  <sheetViews>
    <sheetView zoomScale="70" zoomScaleNormal="70" zoomScalePageLayoutView="0" workbookViewId="0" topLeftCell="A1">
      <selection activeCell="H8" sqref="H8"/>
    </sheetView>
  </sheetViews>
  <sheetFormatPr defaultColWidth="9.140625" defaultRowHeight="12.75"/>
  <cols>
    <col min="1" max="1" width="5.140625" style="40" customWidth="1"/>
    <col min="2" max="2" width="72.7109375" style="2" customWidth="1"/>
    <col min="3" max="3" width="16.421875" style="2" customWidth="1"/>
    <col min="4" max="4" width="27.140625" style="1" customWidth="1"/>
    <col min="5" max="5" width="9.57421875" style="1" bestFit="1" customWidth="1"/>
    <col min="6" max="6" width="10.140625" style="1" bestFit="1" customWidth="1"/>
    <col min="7" max="7" width="14.00390625" style="2" customWidth="1"/>
    <col min="8" max="8" width="24.28125" style="2" bestFit="1" customWidth="1"/>
    <col min="9" max="9" width="14.57421875" style="30" customWidth="1"/>
    <col min="10" max="10" width="13.8515625" style="2" bestFit="1" customWidth="1"/>
    <col min="11" max="11" width="12.8515625" style="2" bestFit="1" customWidth="1"/>
    <col min="12" max="12" width="17.421875" style="2" bestFit="1" customWidth="1"/>
    <col min="13" max="13" width="15.8515625" style="2" bestFit="1" customWidth="1"/>
    <col min="14" max="14" width="12.421875" style="2" bestFit="1" customWidth="1"/>
    <col min="15" max="15" width="17.421875" style="2" bestFit="1" customWidth="1"/>
    <col min="16" max="16" width="15.8515625" style="2" bestFit="1" customWidth="1"/>
    <col min="17" max="17" width="12.421875" style="2" bestFit="1" customWidth="1"/>
    <col min="18" max="18" width="20.28125" style="2" customWidth="1"/>
    <col min="19" max="19" width="15.7109375" style="2" customWidth="1"/>
    <col min="20" max="20" width="21.57421875" style="24" hidden="1" customWidth="1"/>
    <col min="21" max="21" width="18.28125" style="2" hidden="1" customWidth="1"/>
    <col min="22" max="22" width="23.57421875" style="3" hidden="1" customWidth="1"/>
    <col min="23" max="23" width="20.28125" style="3" hidden="1" customWidth="1"/>
    <col min="24" max="24" width="10.28125" style="2" hidden="1" customWidth="1"/>
    <col min="25" max="25" width="13.28125" style="2" hidden="1" customWidth="1"/>
    <col min="26" max="26" width="44.8515625" style="2" customWidth="1"/>
    <col min="27" max="27" width="28.28125" style="2" hidden="1" customWidth="1"/>
    <col min="28" max="28" width="21.00390625" style="2" bestFit="1" customWidth="1"/>
    <col min="29" max="29" width="25.28125" style="2" hidden="1" customWidth="1"/>
    <col min="30" max="30" width="0" style="2" hidden="1" customWidth="1"/>
    <col min="31" max="16384" width="9.140625" style="2" customWidth="1"/>
  </cols>
  <sheetData>
    <row r="1" spans="1:28" s="4" customFormat="1" ht="15.75">
      <c r="A1" s="36" t="s">
        <v>54</v>
      </c>
      <c r="B1" s="29"/>
      <c r="C1" s="29"/>
      <c r="D1" s="29"/>
      <c r="E1" s="171"/>
      <c r="F1" s="171"/>
      <c r="G1" s="29"/>
      <c r="H1" s="29"/>
      <c r="I1" s="25"/>
      <c r="J1" s="29"/>
      <c r="K1" s="29"/>
      <c r="L1" s="29"/>
      <c r="M1" s="29"/>
      <c r="N1" s="29"/>
      <c r="O1" s="29"/>
      <c r="P1" s="29"/>
      <c r="Q1" s="29"/>
      <c r="R1" s="29"/>
      <c r="S1" s="172"/>
      <c r="T1" s="21"/>
      <c r="U1" s="29"/>
      <c r="V1" s="173"/>
      <c r="W1" s="173"/>
      <c r="X1" s="29"/>
      <c r="Y1" s="29"/>
      <c r="Z1" s="29"/>
      <c r="AA1" s="29"/>
      <c r="AB1" s="29"/>
    </row>
    <row r="2" spans="1:28" s="8" customFormat="1" ht="15.75">
      <c r="A2" s="37" t="s">
        <v>0</v>
      </c>
      <c r="B2" s="20"/>
      <c r="C2" s="20"/>
      <c r="D2" s="20"/>
      <c r="E2" s="171"/>
      <c r="F2" s="171"/>
      <c r="G2" s="174"/>
      <c r="H2" s="20"/>
      <c r="I2" s="26"/>
      <c r="J2" s="20"/>
      <c r="K2" s="20"/>
      <c r="L2" s="20"/>
      <c r="M2" s="20"/>
      <c r="N2" s="20"/>
      <c r="O2" s="20"/>
      <c r="P2" s="20"/>
      <c r="Q2" s="20"/>
      <c r="R2" s="20"/>
      <c r="S2" s="20"/>
      <c r="T2" s="22"/>
      <c r="U2" s="29"/>
      <c r="V2" s="173"/>
      <c r="W2" s="173"/>
      <c r="X2" s="20"/>
      <c r="Y2" s="20"/>
      <c r="Z2" s="20"/>
      <c r="AA2" s="20"/>
      <c r="AB2" s="20"/>
    </row>
    <row r="3" spans="1:28" s="8" customFormat="1" ht="18.75">
      <c r="A3" s="38"/>
      <c r="B3" s="20"/>
      <c r="C3" s="20"/>
      <c r="D3" s="104"/>
      <c r="E3" s="20"/>
      <c r="F3" s="219"/>
      <c r="G3" s="220" t="s">
        <v>340</v>
      </c>
      <c r="H3" s="20"/>
      <c r="I3" s="26"/>
      <c r="J3" s="20"/>
      <c r="K3" s="20"/>
      <c r="L3" s="20"/>
      <c r="M3" s="20"/>
      <c r="N3" s="20"/>
      <c r="O3" s="20"/>
      <c r="P3" s="20"/>
      <c r="Q3" s="20"/>
      <c r="R3" s="20"/>
      <c r="S3" s="20"/>
      <c r="T3" s="22"/>
      <c r="U3" s="29"/>
      <c r="V3" s="173"/>
      <c r="W3" s="173"/>
      <c r="X3" s="20"/>
      <c r="Y3" s="20"/>
      <c r="Z3" s="20"/>
      <c r="AA3" s="20"/>
      <c r="AB3" s="20"/>
    </row>
    <row r="4" spans="1:28" s="8" customFormat="1" ht="15.75">
      <c r="A4" s="38"/>
      <c r="B4" s="20"/>
      <c r="C4" s="20"/>
      <c r="D4" s="20"/>
      <c r="E4" s="171"/>
      <c r="F4" s="171"/>
      <c r="G4" s="20"/>
      <c r="H4" s="20"/>
      <c r="I4" s="26"/>
      <c r="J4" s="20"/>
      <c r="K4" s="20"/>
      <c r="L4" s="20"/>
      <c r="M4" s="20"/>
      <c r="N4" s="20"/>
      <c r="O4" s="20"/>
      <c r="P4" s="20"/>
      <c r="Q4" s="20"/>
      <c r="R4" s="20"/>
      <c r="S4" s="20"/>
      <c r="T4" s="22"/>
      <c r="U4" s="29"/>
      <c r="V4" s="173"/>
      <c r="W4" s="173"/>
      <c r="X4" s="20"/>
      <c r="Y4" s="20"/>
      <c r="Z4" s="20"/>
      <c r="AA4" s="20"/>
      <c r="AB4" s="20"/>
    </row>
    <row r="5" spans="1:28" s="11" customFormat="1" ht="120.75" customHeight="1">
      <c r="A5" s="231" t="s">
        <v>1</v>
      </c>
      <c r="B5" s="231" t="s">
        <v>2</v>
      </c>
      <c r="C5" s="231" t="s">
        <v>3</v>
      </c>
      <c r="D5" s="231" t="s">
        <v>4</v>
      </c>
      <c r="E5" s="231" t="s">
        <v>5</v>
      </c>
      <c r="F5" s="231" t="s">
        <v>6</v>
      </c>
      <c r="G5" s="231" t="s">
        <v>7</v>
      </c>
      <c r="H5" s="147" t="s">
        <v>8</v>
      </c>
      <c r="I5" s="235" t="s">
        <v>9</v>
      </c>
      <c r="J5" s="231" t="s">
        <v>10</v>
      </c>
      <c r="K5" s="231" t="s">
        <v>11</v>
      </c>
      <c r="L5" s="231" t="s">
        <v>12</v>
      </c>
      <c r="M5" s="231"/>
      <c r="N5" s="231"/>
      <c r="O5" s="231" t="s">
        <v>232</v>
      </c>
      <c r="P5" s="231"/>
      <c r="Q5" s="231"/>
      <c r="R5" s="231" t="s">
        <v>13</v>
      </c>
      <c r="S5" s="231" t="s">
        <v>14</v>
      </c>
      <c r="T5" s="232" t="s">
        <v>15</v>
      </c>
      <c r="U5" s="234" t="s">
        <v>16</v>
      </c>
      <c r="V5" s="148" t="s">
        <v>17</v>
      </c>
      <c r="W5" s="148" t="s">
        <v>18</v>
      </c>
      <c r="X5" s="149"/>
      <c r="Y5" s="100"/>
      <c r="Z5" s="223" t="s">
        <v>235</v>
      </c>
      <c r="AA5" s="223" t="s">
        <v>241</v>
      </c>
      <c r="AB5" s="223" t="s">
        <v>331</v>
      </c>
    </row>
    <row r="6" spans="1:28" s="12" customFormat="1" ht="85.5" customHeight="1">
      <c r="A6" s="231"/>
      <c r="B6" s="231"/>
      <c r="C6" s="231"/>
      <c r="D6" s="231"/>
      <c r="E6" s="231"/>
      <c r="F6" s="231"/>
      <c r="G6" s="231"/>
      <c r="H6" s="147" t="s">
        <v>19</v>
      </c>
      <c r="I6" s="235"/>
      <c r="J6" s="231"/>
      <c r="K6" s="231"/>
      <c r="L6" s="147" t="s">
        <v>20</v>
      </c>
      <c r="M6" s="147" t="s">
        <v>21</v>
      </c>
      <c r="N6" s="147" t="s">
        <v>22</v>
      </c>
      <c r="O6" s="147" t="s">
        <v>20</v>
      </c>
      <c r="P6" s="147" t="s">
        <v>21</v>
      </c>
      <c r="Q6" s="147" t="s">
        <v>22</v>
      </c>
      <c r="R6" s="231"/>
      <c r="S6" s="231"/>
      <c r="T6" s="233"/>
      <c r="U6" s="234"/>
      <c r="V6" s="150"/>
      <c r="W6" s="150"/>
      <c r="X6" s="141"/>
      <c r="Y6" s="102"/>
      <c r="Z6" s="223"/>
      <c r="AA6" s="223"/>
      <c r="AB6" s="223"/>
    </row>
    <row r="7" spans="1:28" s="10" customFormat="1" ht="15.75">
      <c r="A7" s="130">
        <v>0</v>
      </c>
      <c r="B7" s="130">
        <v>1</v>
      </c>
      <c r="C7" s="130">
        <v>2</v>
      </c>
      <c r="D7" s="130">
        <v>3</v>
      </c>
      <c r="E7" s="130">
        <v>4</v>
      </c>
      <c r="F7" s="130">
        <v>5</v>
      </c>
      <c r="G7" s="130">
        <v>6</v>
      </c>
      <c r="H7" s="130">
        <v>7</v>
      </c>
      <c r="I7" s="131">
        <v>8</v>
      </c>
      <c r="J7" s="130">
        <v>9</v>
      </c>
      <c r="K7" s="130">
        <v>10</v>
      </c>
      <c r="L7" s="130">
        <v>11</v>
      </c>
      <c r="M7" s="130">
        <v>12</v>
      </c>
      <c r="N7" s="130">
        <v>13</v>
      </c>
      <c r="O7" s="130">
        <v>14</v>
      </c>
      <c r="P7" s="130">
        <v>15</v>
      </c>
      <c r="Q7" s="130">
        <v>16</v>
      </c>
      <c r="R7" s="130">
        <v>17</v>
      </c>
      <c r="S7" s="130">
        <v>18</v>
      </c>
      <c r="T7" s="132">
        <v>19</v>
      </c>
      <c r="U7" s="141">
        <v>20</v>
      </c>
      <c r="V7" s="150">
        <v>21</v>
      </c>
      <c r="W7" s="150">
        <v>22</v>
      </c>
      <c r="X7" s="141">
        <v>23</v>
      </c>
      <c r="Y7" s="104"/>
      <c r="Z7" s="103">
        <v>19</v>
      </c>
      <c r="AA7" s="103"/>
      <c r="AB7" s="103"/>
    </row>
    <row r="8" spans="1:28" s="47" customFormat="1" ht="101.25" customHeight="1">
      <c r="A8" s="114">
        <v>1</v>
      </c>
      <c r="B8" s="133" t="s">
        <v>228</v>
      </c>
      <c r="C8" s="114" t="s">
        <v>34</v>
      </c>
      <c r="D8" s="133" t="s">
        <v>229</v>
      </c>
      <c r="E8" s="114" t="s">
        <v>52</v>
      </c>
      <c r="F8" s="114">
        <v>1139</v>
      </c>
      <c r="G8" s="130">
        <v>97</v>
      </c>
      <c r="H8" s="134">
        <f>3081486730/4.45</f>
        <v>692468928.0898876</v>
      </c>
      <c r="I8" s="114">
        <v>1</v>
      </c>
      <c r="J8" s="133">
        <v>0</v>
      </c>
      <c r="K8" s="114">
        <v>0</v>
      </c>
      <c r="L8" s="135">
        <v>511628</v>
      </c>
      <c r="M8" s="135">
        <v>511628</v>
      </c>
      <c r="N8" s="135">
        <v>0</v>
      </c>
      <c r="O8" s="135">
        <v>511628</v>
      </c>
      <c r="P8" s="135">
        <v>511628</v>
      </c>
      <c r="Q8" s="135">
        <v>0</v>
      </c>
      <c r="R8" s="136">
        <v>2016</v>
      </c>
      <c r="S8" s="114">
        <v>2019</v>
      </c>
      <c r="T8" s="151" t="s">
        <v>35</v>
      </c>
      <c r="U8" s="137" t="s">
        <v>54</v>
      </c>
      <c r="V8" s="138">
        <f>L8-M8-N8</f>
        <v>0</v>
      </c>
      <c r="W8" s="138">
        <f>O8-P8-Q8</f>
        <v>0</v>
      </c>
      <c r="X8" s="139"/>
      <c r="Z8" s="85" t="s">
        <v>295</v>
      </c>
      <c r="AA8" s="87"/>
      <c r="AB8" s="87"/>
    </row>
    <row r="9" spans="1:28" s="88" customFormat="1" ht="159" customHeight="1">
      <c r="A9" s="114">
        <v>2</v>
      </c>
      <c r="B9" s="152" t="s">
        <v>75</v>
      </c>
      <c r="C9" s="114" t="s">
        <v>24</v>
      </c>
      <c r="D9" s="114" t="s">
        <v>25</v>
      </c>
      <c r="E9" s="114" t="s">
        <v>26</v>
      </c>
      <c r="F9" s="114">
        <v>383</v>
      </c>
      <c r="G9" s="153">
        <v>92.5</v>
      </c>
      <c r="H9" s="154">
        <v>0.2923</v>
      </c>
      <c r="I9" s="114">
        <v>71</v>
      </c>
      <c r="J9" s="155">
        <v>0</v>
      </c>
      <c r="K9" s="155">
        <v>6.33</v>
      </c>
      <c r="L9" s="135">
        <f>M9+N9</f>
        <v>959343</v>
      </c>
      <c r="M9" s="135">
        <v>959343</v>
      </c>
      <c r="N9" s="135">
        <v>0</v>
      </c>
      <c r="O9" s="135">
        <f>P9+Q9</f>
        <v>898660</v>
      </c>
      <c r="P9" s="135">
        <v>898660</v>
      </c>
      <c r="Q9" s="135">
        <v>0</v>
      </c>
      <c r="R9" s="156">
        <v>2009</v>
      </c>
      <c r="S9" s="157" t="s">
        <v>217</v>
      </c>
      <c r="T9" s="158" t="s">
        <v>27</v>
      </c>
      <c r="U9" s="159" t="s">
        <v>54</v>
      </c>
      <c r="V9" s="138">
        <f>L9-M9-N9</f>
        <v>0</v>
      </c>
      <c r="W9" s="138">
        <f>O9-P9-Q9</f>
        <v>0</v>
      </c>
      <c r="X9" s="137"/>
      <c r="Y9" s="20"/>
      <c r="Z9" s="85" t="s">
        <v>299</v>
      </c>
      <c r="AA9" s="85" t="s">
        <v>245</v>
      </c>
      <c r="AB9" s="87" t="s">
        <v>321</v>
      </c>
    </row>
    <row r="10" spans="1:28" s="20" customFormat="1" ht="92.25" customHeight="1">
      <c r="A10" s="114">
        <v>3</v>
      </c>
      <c r="B10" s="133" t="s">
        <v>50</v>
      </c>
      <c r="C10" s="114" t="s">
        <v>34</v>
      </c>
      <c r="D10" s="133" t="s">
        <v>51</v>
      </c>
      <c r="E10" s="114" t="s">
        <v>26</v>
      </c>
      <c r="F10" s="114">
        <v>1113</v>
      </c>
      <c r="G10" s="130">
        <v>91.5</v>
      </c>
      <c r="H10" s="134">
        <f>258994180/4.45</f>
        <v>58200939.32584269</v>
      </c>
      <c r="I10" s="114">
        <v>2</v>
      </c>
      <c r="J10" s="114">
        <v>0</v>
      </c>
      <c r="K10" s="114">
        <v>0.06</v>
      </c>
      <c r="L10" s="135">
        <v>150224</v>
      </c>
      <c r="M10" s="135">
        <v>0</v>
      </c>
      <c r="N10" s="135">
        <v>150224</v>
      </c>
      <c r="O10" s="135">
        <v>150130</v>
      </c>
      <c r="P10" s="135">
        <v>0</v>
      </c>
      <c r="Q10" s="135">
        <v>150130</v>
      </c>
      <c r="R10" s="136">
        <v>2015</v>
      </c>
      <c r="S10" s="140" t="s">
        <v>220</v>
      </c>
      <c r="T10" s="151" t="s">
        <v>53</v>
      </c>
      <c r="U10" s="137" t="s">
        <v>54</v>
      </c>
      <c r="V10" s="138">
        <f>L10-M10-N10</f>
        <v>0</v>
      </c>
      <c r="W10" s="138">
        <f>O10-P10-Q10</f>
        <v>0</v>
      </c>
      <c r="X10" s="139"/>
      <c r="Z10" s="85" t="s">
        <v>294</v>
      </c>
      <c r="AA10" s="87"/>
      <c r="AB10" s="87"/>
    </row>
    <row r="11" spans="1:28" s="88" customFormat="1" ht="62.25" customHeight="1">
      <c r="A11" s="114">
        <v>4</v>
      </c>
      <c r="B11" s="133" t="s">
        <v>80</v>
      </c>
      <c r="C11" s="114" t="s">
        <v>24</v>
      </c>
      <c r="D11" s="114" t="s">
        <v>25</v>
      </c>
      <c r="E11" s="114" t="s">
        <v>26</v>
      </c>
      <c r="F11" s="114">
        <v>1080</v>
      </c>
      <c r="G11" s="153">
        <v>87.5</v>
      </c>
      <c r="H11" s="160">
        <v>178620000</v>
      </c>
      <c r="I11" s="114">
        <v>19</v>
      </c>
      <c r="J11" s="161">
        <v>0</v>
      </c>
      <c r="K11" s="155">
        <v>0.01</v>
      </c>
      <c r="L11" s="135">
        <v>597014</v>
      </c>
      <c r="M11" s="135">
        <v>597014</v>
      </c>
      <c r="N11" s="135">
        <v>0</v>
      </c>
      <c r="O11" s="135">
        <v>596938</v>
      </c>
      <c r="P11" s="135">
        <v>596938</v>
      </c>
      <c r="Q11" s="135">
        <v>0</v>
      </c>
      <c r="R11" s="156">
        <v>2013</v>
      </c>
      <c r="S11" s="157" t="s">
        <v>220</v>
      </c>
      <c r="T11" s="158" t="s">
        <v>27</v>
      </c>
      <c r="U11" s="137" t="s">
        <v>54</v>
      </c>
      <c r="V11" s="138">
        <f>L11-M11-N11</f>
        <v>0</v>
      </c>
      <c r="W11" s="138">
        <f>O11-P11-Q11</f>
        <v>0</v>
      </c>
      <c r="X11" s="137"/>
      <c r="Y11" s="20"/>
      <c r="Z11" s="85" t="s">
        <v>248</v>
      </c>
      <c r="AA11" s="85" t="s">
        <v>245</v>
      </c>
      <c r="AB11" s="87" t="s">
        <v>321</v>
      </c>
    </row>
    <row r="12" spans="1:28" s="88" customFormat="1" ht="79.5" customHeight="1">
      <c r="A12" s="114">
        <v>5</v>
      </c>
      <c r="B12" s="133" t="s">
        <v>82</v>
      </c>
      <c r="C12" s="114" t="s">
        <v>24</v>
      </c>
      <c r="D12" s="114" t="s">
        <v>25</v>
      </c>
      <c r="E12" s="114" t="s">
        <v>26</v>
      </c>
      <c r="F12" s="114">
        <v>909</v>
      </c>
      <c r="G12" s="153">
        <v>87.5</v>
      </c>
      <c r="H12" s="160">
        <v>60571000</v>
      </c>
      <c r="I12" s="114">
        <v>23</v>
      </c>
      <c r="J12" s="161">
        <v>0</v>
      </c>
      <c r="K12" s="155">
        <v>1.1</v>
      </c>
      <c r="L12" s="135">
        <f>M12+N12</f>
        <v>745302</v>
      </c>
      <c r="M12" s="135">
        <v>745302</v>
      </c>
      <c r="N12" s="135">
        <v>0</v>
      </c>
      <c r="O12" s="135">
        <f>P12+Q12</f>
        <v>395822.43</v>
      </c>
      <c r="P12" s="135">
        <v>395822.43</v>
      </c>
      <c r="Q12" s="135">
        <v>0</v>
      </c>
      <c r="R12" s="156">
        <v>2012</v>
      </c>
      <c r="S12" s="157" t="s">
        <v>220</v>
      </c>
      <c r="T12" s="158" t="s">
        <v>27</v>
      </c>
      <c r="U12" s="137" t="s">
        <v>54</v>
      </c>
      <c r="V12" s="138">
        <f>L12-M12-N12</f>
        <v>0</v>
      </c>
      <c r="W12" s="138">
        <f>O12-P12-Q12</f>
        <v>0</v>
      </c>
      <c r="X12" s="137"/>
      <c r="Y12" s="20"/>
      <c r="Z12" s="85" t="s">
        <v>247</v>
      </c>
      <c r="AA12" s="85" t="s">
        <v>245</v>
      </c>
      <c r="AB12" s="87" t="s">
        <v>321</v>
      </c>
    </row>
    <row r="13" spans="1:29" s="88" customFormat="1" ht="61.5" customHeight="1">
      <c r="A13" s="114">
        <v>6</v>
      </c>
      <c r="B13" s="152" t="s">
        <v>89</v>
      </c>
      <c r="C13" s="114" t="s">
        <v>24</v>
      </c>
      <c r="D13" s="114" t="s">
        <v>25</v>
      </c>
      <c r="E13" s="114" t="s">
        <v>26</v>
      </c>
      <c r="F13" s="162">
        <v>372</v>
      </c>
      <c r="G13" s="153">
        <v>86.5</v>
      </c>
      <c r="H13" s="160">
        <f>101.08*1000000</f>
        <v>101080000</v>
      </c>
      <c r="I13" s="114">
        <v>15</v>
      </c>
      <c r="J13" s="155">
        <v>0</v>
      </c>
      <c r="K13" s="155">
        <v>0.41</v>
      </c>
      <c r="L13" s="135">
        <v>3151598</v>
      </c>
      <c r="M13" s="135">
        <v>3151598</v>
      </c>
      <c r="N13" s="135">
        <v>0</v>
      </c>
      <c r="O13" s="135">
        <v>3138620</v>
      </c>
      <c r="P13" s="135">
        <v>3138620</v>
      </c>
      <c r="Q13" s="135">
        <v>0</v>
      </c>
      <c r="R13" s="156">
        <v>2008</v>
      </c>
      <c r="S13" s="157" t="s">
        <v>217</v>
      </c>
      <c r="T13" s="158" t="s">
        <v>32</v>
      </c>
      <c r="U13" s="137" t="s">
        <v>54</v>
      </c>
      <c r="V13" s="138">
        <f>L13-M13</f>
        <v>0</v>
      </c>
      <c r="W13" s="138">
        <f>O13-P13</f>
        <v>0</v>
      </c>
      <c r="X13" s="137"/>
      <c r="Y13" s="20"/>
      <c r="Z13" s="85" t="s">
        <v>244</v>
      </c>
      <c r="AA13" s="85" t="s">
        <v>245</v>
      </c>
      <c r="AB13" s="87" t="s">
        <v>320</v>
      </c>
      <c r="AC13" s="88" t="s">
        <v>307</v>
      </c>
    </row>
    <row r="14" spans="1:28" s="93" customFormat="1" ht="77.25" customHeight="1">
      <c r="A14" s="114">
        <v>7</v>
      </c>
      <c r="B14" s="162" t="s">
        <v>178</v>
      </c>
      <c r="C14" s="114" t="s">
        <v>24</v>
      </c>
      <c r="D14" s="114" t="s">
        <v>25</v>
      </c>
      <c r="E14" s="114" t="s">
        <v>26</v>
      </c>
      <c r="F14" s="114">
        <v>1041</v>
      </c>
      <c r="G14" s="153">
        <v>85</v>
      </c>
      <c r="H14" s="160">
        <v>157424000</v>
      </c>
      <c r="I14" s="114">
        <v>72</v>
      </c>
      <c r="J14" s="161">
        <v>0</v>
      </c>
      <c r="K14" s="155">
        <v>0.1</v>
      </c>
      <c r="L14" s="135">
        <f>M14+N14</f>
        <v>730401</v>
      </c>
      <c r="M14" s="135">
        <v>730401</v>
      </c>
      <c r="N14" s="135">
        <v>0</v>
      </c>
      <c r="O14" s="135">
        <f>P14+Q14</f>
        <v>729698</v>
      </c>
      <c r="P14" s="135">
        <v>729698</v>
      </c>
      <c r="Q14" s="135">
        <v>0</v>
      </c>
      <c r="R14" s="156">
        <v>2012</v>
      </c>
      <c r="S14" s="157" t="s">
        <v>220</v>
      </c>
      <c r="T14" s="158" t="s">
        <v>32</v>
      </c>
      <c r="U14" s="137" t="s">
        <v>54</v>
      </c>
      <c r="V14" s="138">
        <f>L14-M14-N14</f>
        <v>0</v>
      </c>
      <c r="W14" s="138">
        <f>O14-P14-Q14</f>
        <v>0</v>
      </c>
      <c r="X14" s="137"/>
      <c r="Y14" s="29"/>
      <c r="Z14" s="106" t="s">
        <v>248</v>
      </c>
      <c r="AA14" s="85" t="s">
        <v>245</v>
      </c>
      <c r="AB14" s="87" t="s">
        <v>321</v>
      </c>
    </row>
    <row r="15" spans="1:28" s="88" customFormat="1" ht="71.25" customHeight="1">
      <c r="A15" s="114">
        <v>8</v>
      </c>
      <c r="B15" s="152" t="s">
        <v>223</v>
      </c>
      <c r="C15" s="114" t="s">
        <v>24</v>
      </c>
      <c r="D15" s="114" t="s">
        <v>38</v>
      </c>
      <c r="E15" s="114" t="s">
        <v>52</v>
      </c>
      <c r="F15" s="162" t="s">
        <v>31</v>
      </c>
      <c r="G15" s="153">
        <v>83</v>
      </c>
      <c r="H15" s="163">
        <v>2034988000</v>
      </c>
      <c r="I15" s="114">
        <v>87</v>
      </c>
      <c r="J15" s="105">
        <v>0</v>
      </c>
      <c r="K15" s="105">
        <v>0</v>
      </c>
      <c r="L15" s="135">
        <v>10907079.89</v>
      </c>
      <c r="M15" s="135">
        <v>10907079.89</v>
      </c>
      <c r="N15" s="135">
        <v>0</v>
      </c>
      <c r="O15" s="135">
        <v>10907079.89</v>
      </c>
      <c r="P15" s="135">
        <v>10907079.89</v>
      </c>
      <c r="Q15" s="135">
        <v>0</v>
      </c>
      <c r="R15" s="136">
        <v>2016</v>
      </c>
      <c r="S15" s="133">
        <v>2020</v>
      </c>
      <c r="T15" s="158"/>
      <c r="U15" s="137" t="s">
        <v>54</v>
      </c>
      <c r="V15" s="138"/>
      <c r="W15" s="138"/>
      <c r="X15" s="141"/>
      <c r="Y15" s="20"/>
      <c r="Z15" s="85" t="s">
        <v>247</v>
      </c>
      <c r="AA15" s="85" t="s">
        <v>245</v>
      </c>
      <c r="AB15" s="87" t="s">
        <v>321</v>
      </c>
    </row>
    <row r="16" spans="1:28" s="88" customFormat="1" ht="88.5" customHeight="1">
      <c r="A16" s="114">
        <v>9</v>
      </c>
      <c r="B16" s="162" t="s">
        <v>101</v>
      </c>
      <c r="C16" s="114" t="s">
        <v>24</v>
      </c>
      <c r="D16" s="114" t="s">
        <v>25</v>
      </c>
      <c r="E16" s="114" t="s">
        <v>26</v>
      </c>
      <c r="F16" s="114">
        <v>1122</v>
      </c>
      <c r="G16" s="153">
        <v>82.5</v>
      </c>
      <c r="H16" s="142">
        <f>32315000/4.45</f>
        <v>7261797.752808988</v>
      </c>
      <c r="I16" s="114">
        <v>74</v>
      </c>
      <c r="J16" s="161">
        <v>0</v>
      </c>
      <c r="K16" s="155">
        <v>4.82</v>
      </c>
      <c r="L16" s="135">
        <v>248894</v>
      </c>
      <c r="M16" s="135">
        <v>248894</v>
      </c>
      <c r="N16" s="135">
        <v>0</v>
      </c>
      <c r="O16" s="135">
        <f>P16+Q16</f>
        <v>236894</v>
      </c>
      <c r="P16" s="135">
        <v>236894</v>
      </c>
      <c r="Q16" s="135">
        <v>0</v>
      </c>
      <c r="R16" s="164" t="s">
        <v>74</v>
      </c>
      <c r="S16" s="165">
        <v>2019</v>
      </c>
      <c r="T16" s="158" t="s">
        <v>32</v>
      </c>
      <c r="U16" s="137" t="s">
        <v>54</v>
      </c>
      <c r="V16" s="138">
        <f>L16-M16-N16</f>
        <v>0</v>
      </c>
      <c r="W16" s="138">
        <f>O16-P16-Q16</f>
        <v>0</v>
      </c>
      <c r="X16" s="137"/>
      <c r="Y16" s="20"/>
      <c r="Z16" s="85" t="s">
        <v>249</v>
      </c>
      <c r="AA16" s="87"/>
      <c r="AB16" s="87" t="s">
        <v>243</v>
      </c>
    </row>
    <row r="17" spans="1:28" s="88" customFormat="1" ht="96.75" customHeight="1">
      <c r="A17" s="114">
        <v>10</v>
      </c>
      <c r="B17" s="162" t="s">
        <v>133</v>
      </c>
      <c r="C17" s="114" t="s">
        <v>24</v>
      </c>
      <c r="D17" s="114" t="s">
        <v>25</v>
      </c>
      <c r="E17" s="114" t="s">
        <v>26</v>
      </c>
      <c r="F17" s="114">
        <v>820</v>
      </c>
      <c r="G17" s="153">
        <v>81</v>
      </c>
      <c r="H17" s="160">
        <v>32810486</v>
      </c>
      <c r="I17" s="114">
        <v>54</v>
      </c>
      <c r="J17" s="105">
        <v>0</v>
      </c>
      <c r="K17" s="105">
        <v>0.45</v>
      </c>
      <c r="L17" s="135">
        <v>274223</v>
      </c>
      <c r="M17" s="135">
        <v>273983</v>
      </c>
      <c r="N17" s="135">
        <v>240</v>
      </c>
      <c r="O17" s="135">
        <f>P17+Q17</f>
        <v>272257</v>
      </c>
      <c r="P17" s="135">
        <v>272257</v>
      </c>
      <c r="Q17" s="135">
        <v>0</v>
      </c>
      <c r="R17" s="156">
        <v>2009</v>
      </c>
      <c r="S17" s="157" t="s">
        <v>220</v>
      </c>
      <c r="T17" s="158" t="s">
        <v>27</v>
      </c>
      <c r="U17" s="137" t="s">
        <v>54</v>
      </c>
      <c r="V17" s="138">
        <f>L17-M17-N17</f>
        <v>0</v>
      </c>
      <c r="W17" s="138">
        <f>O17-P17-Q17</f>
        <v>0</v>
      </c>
      <c r="X17" s="137"/>
      <c r="Y17" s="20"/>
      <c r="Z17" s="85" t="s">
        <v>250</v>
      </c>
      <c r="AA17" s="85" t="s">
        <v>245</v>
      </c>
      <c r="AB17" s="87" t="s">
        <v>321</v>
      </c>
    </row>
    <row r="18" spans="1:28" s="88" customFormat="1" ht="61.5" customHeight="1">
      <c r="A18" s="114">
        <v>11</v>
      </c>
      <c r="B18" s="152" t="s">
        <v>124</v>
      </c>
      <c r="C18" s="114" t="s">
        <v>24</v>
      </c>
      <c r="D18" s="114" t="s">
        <v>25</v>
      </c>
      <c r="E18" s="114" t="s">
        <v>26</v>
      </c>
      <c r="F18" s="114">
        <v>1001</v>
      </c>
      <c r="G18" s="153">
        <v>78.5</v>
      </c>
      <c r="H18" s="160">
        <v>851789240</v>
      </c>
      <c r="I18" s="114">
        <v>47</v>
      </c>
      <c r="J18" s="161">
        <v>0</v>
      </c>
      <c r="K18" s="155">
        <v>0.48</v>
      </c>
      <c r="L18" s="135">
        <f>M18+N18</f>
        <v>132343</v>
      </c>
      <c r="M18" s="135">
        <v>132343</v>
      </c>
      <c r="N18" s="142">
        <v>0</v>
      </c>
      <c r="O18" s="135">
        <f>P18+Q18</f>
        <v>107378.4246928</v>
      </c>
      <c r="P18" s="135">
        <v>107378.4246928</v>
      </c>
      <c r="Q18" s="135">
        <v>0</v>
      </c>
      <c r="R18" s="156">
        <v>2011</v>
      </c>
      <c r="S18" s="157" t="s">
        <v>40</v>
      </c>
      <c r="T18" s="158" t="s">
        <v>27</v>
      </c>
      <c r="U18" s="137" t="s">
        <v>54</v>
      </c>
      <c r="V18" s="138">
        <f>L18-M18-N18</f>
        <v>0</v>
      </c>
      <c r="W18" s="138">
        <f>O18-P18-Q18</f>
        <v>0</v>
      </c>
      <c r="X18" s="137"/>
      <c r="Y18" s="20"/>
      <c r="Z18" s="85" t="s">
        <v>247</v>
      </c>
      <c r="AA18" s="85" t="s">
        <v>245</v>
      </c>
      <c r="AB18" s="87" t="s">
        <v>321</v>
      </c>
    </row>
    <row r="19" spans="1:28" s="88" customFormat="1" ht="61.5" customHeight="1">
      <c r="A19" s="114">
        <v>12</v>
      </c>
      <c r="B19" s="152" t="s">
        <v>200</v>
      </c>
      <c r="C19" s="114" t="s">
        <v>24</v>
      </c>
      <c r="D19" s="114" t="s">
        <v>25</v>
      </c>
      <c r="E19" s="114" t="s">
        <v>52</v>
      </c>
      <c r="F19" s="162">
        <v>1163</v>
      </c>
      <c r="G19" s="153">
        <v>78</v>
      </c>
      <c r="H19" s="163">
        <v>102170000</v>
      </c>
      <c r="I19" s="114">
        <v>78</v>
      </c>
      <c r="J19" s="105">
        <v>0</v>
      </c>
      <c r="K19" s="105">
        <v>0</v>
      </c>
      <c r="L19" s="135">
        <v>141024</v>
      </c>
      <c r="M19" s="135">
        <v>141024</v>
      </c>
      <c r="N19" s="135">
        <v>0</v>
      </c>
      <c r="O19" s="135">
        <v>141024</v>
      </c>
      <c r="P19" s="135">
        <v>141024</v>
      </c>
      <c r="Q19" s="135">
        <v>0</v>
      </c>
      <c r="R19" s="136">
        <v>2017</v>
      </c>
      <c r="S19" s="133">
        <v>2019</v>
      </c>
      <c r="T19" s="158"/>
      <c r="U19" s="137" t="s">
        <v>54</v>
      </c>
      <c r="V19" s="138"/>
      <c r="W19" s="138"/>
      <c r="X19" s="141"/>
      <c r="Y19" s="20"/>
      <c r="Z19" s="85" t="s">
        <v>247</v>
      </c>
      <c r="AA19" s="85" t="s">
        <v>245</v>
      </c>
      <c r="AB19" s="87" t="s">
        <v>321</v>
      </c>
    </row>
    <row r="20" spans="1:28" s="88" customFormat="1" ht="61.5" customHeight="1">
      <c r="A20" s="114">
        <v>13</v>
      </c>
      <c r="B20" s="162" t="s">
        <v>112</v>
      </c>
      <c r="C20" s="114" t="s">
        <v>24</v>
      </c>
      <c r="D20" s="114" t="s">
        <v>25</v>
      </c>
      <c r="E20" s="114" t="s">
        <v>26</v>
      </c>
      <c r="F20" s="114">
        <v>1121</v>
      </c>
      <c r="G20" s="153">
        <v>76.5</v>
      </c>
      <c r="H20" s="133" t="s">
        <v>113</v>
      </c>
      <c r="I20" s="114">
        <v>76</v>
      </c>
      <c r="J20" s="161">
        <v>0</v>
      </c>
      <c r="K20" s="155">
        <v>0.63</v>
      </c>
      <c r="L20" s="135">
        <v>238361</v>
      </c>
      <c r="M20" s="135">
        <v>238361</v>
      </c>
      <c r="N20" s="135">
        <v>0</v>
      </c>
      <c r="O20" s="135">
        <f>P20+Q20</f>
        <v>236861</v>
      </c>
      <c r="P20" s="135">
        <v>236861</v>
      </c>
      <c r="Q20" s="135">
        <v>0</v>
      </c>
      <c r="R20" s="164">
        <v>2008</v>
      </c>
      <c r="S20" s="165">
        <v>2018</v>
      </c>
      <c r="T20" s="158" t="s">
        <v>32</v>
      </c>
      <c r="U20" s="137" t="s">
        <v>54</v>
      </c>
      <c r="V20" s="138">
        <f>L20-M20-N20</f>
        <v>0</v>
      </c>
      <c r="W20" s="138">
        <f>O20-P20-Q20</f>
        <v>0</v>
      </c>
      <c r="X20" s="137"/>
      <c r="Y20" s="20"/>
      <c r="Z20" s="85" t="s">
        <v>251</v>
      </c>
      <c r="AA20" s="87"/>
      <c r="AB20" s="87" t="s">
        <v>320</v>
      </c>
    </row>
    <row r="21" spans="1:29" s="88" customFormat="1" ht="71.25" customHeight="1">
      <c r="A21" s="114">
        <v>14</v>
      </c>
      <c r="B21" s="133" t="s">
        <v>62</v>
      </c>
      <c r="C21" s="114" t="s">
        <v>24</v>
      </c>
      <c r="D21" s="166" t="s">
        <v>43</v>
      </c>
      <c r="E21" s="114" t="s">
        <v>26</v>
      </c>
      <c r="F21" s="114" t="s">
        <v>31</v>
      </c>
      <c r="G21" s="167">
        <v>75.5</v>
      </c>
      <c r="H21" s="142">
        <v>661050.92</v>
      </c>
      <c r="I21" s="78">
        <v>94</v>
      </c>
      <c r="J21" s="105">
        <v>0</v>
      </c>
      <c r="K21" s="105">
        <v>0</v>
      </c>
      <c r="L21" s="135">
        <v>215863</v>
      </c>
      <c r="M21" s="135">
        <v>215863</v>
      </c>
      <c r="N21" s="135">
        <v>0</v>
      </c>
      <c r="O21" s="135">
        <v>215863</v>
      </c>
      <c r="P21" s="135">
        <v>215863</v>
      </c>
      <c r="Q21" s="135">
        <v>0</v>
      </c>
      <c r="R21" s="140" t="s">
        <v>225</v>
      </c>
      <c r="S21" s="140" t="s">
        <v>217</v>
      </c>
      <c r="T21" s="158" t="s">
        <v>27</v>
      </c>
      <c r="U21" s="137" t="s">
        <v>54</v>
      </c>
      <c r="V21" s="137"/>
      <c r="W21" s="137"/>
      <c r="X21" s="137"/>
      <c r="Y21" s="20"/>
      <c r="Z21" s="85" t="s">
        <v>247</v>
      </c>
      <c r="AA21" s="85" t="s">
        <v>245</v>
      </c>
      <c r="AB21" s="87" t="s">
        <v>321</v>
      </c>
      <c r="AC21" s="88" t="s">
        <v>313</v>
      </c>
    </row>
    <row r="22" spans="1:28" s="88" customFormat="1" ht="61.5" customHeight="1">
      <c r="A22" s="114">
        <v>15</v>
      </c>
      <c r="B22" s="162" t="s">
        <v>195</v>
      </c>
      <c r="C22" s="114" t="s">
        <v>24</v>
      </c>
      <c r="D22" s="114" t="s">
        <v>25</v>
      </c>
      <c r="E22" s="114" t="s">
        <v>26</v>
      </c>
      <c r="F22" s="114">
        <v>1071</v>
      </c>
      <c r="G22" s="153">
        <v>75</v>
      </c>
      <c r="H22" s="163">
        <v>137280</v>
      </c>
      <c r="I22" s="114">
        <v>73</v>
      </c>
      <c r="J22" s="161">
        <v>0</v>
      </c>
      <c r="K22" s="155">
        <v>0.52</v>
      </c>
      <c r="L22" s="135">
        <v>219886</v>
      </c>
      <c r="M22" s="135">
        <v>219886</v>
      </c>
      <c r="N22" s="135">
        <v>0</v>
      </c>
      <c r="O22" s="135">
        <f>P22+Q22</f>
        <v>218734</v>
      </c>
      <c r="P22" s="135">
        <v>218734</v>
      </c>
      <c r="Q22" s="135">
        <v>0</v>
      </c>
      <c r="R22" s="156" t="s">
        <v>39</v>
      </c>
      <c r="S22" s="157" t="s">
        <v>222</v>
      </c>
      <c r="T22" s="158" t="s">
        <v>32</v>
      </c>
      <c r="U22" s="137" t="s">
        <v>54</v>
      </c>
      <c r="V22" s="138">
        <f>L22-M22-N22</f>
        <v>0</v>
      </c>
      <c r="W22" s="138">
        <f>O22-P22-Q22</f>
        <v>0</v>
      </c>
      <c r="X22" s="141"/>
      <c r="Y22" s="20"/>
      <c r="Z22" s="85" t="s">
        <v>252</v>
      </c>
      <c r="AA22" s="87"/>
      <c r="AB22" s="87" t="s">
        <v>320</v>
      </c>
    </row>
    <row r="23" spans="1:28" s="88" customFormat="1" ht="72.75" customHeight="1">
      <c r="A23" s="114">
        <v>16</v>
      </c>
      <c r="B23" s="152" t="s">
        <v>108</v>
      </c>
      <c r="C23" s="114" t="s">
        <v>24</v>
      </c>
      <c r="D23" s="114" t="s">
        <v>25</v>
      </c>
      <c r="E23" s="114" t="s">
        <v>26</v>
      </c>
      <c r="F23" s="114">
        <v>1079</v>
      </c>
      <c r="G23" s="153">
        <v>67</v>
      </c>
      <c r="H23" s="160">
        <v>113070000</v>
      </c>
      <c r="I23" s="114">
        <v>43</v>
      </c>
      <c r="J23" s="161">
        <v>0</v>
      </c>
      <c r="K23" s="155">
        <v>0</v>
      </c>
      <c r="L23" s="135">
        <f>M23+N23</f>
        <v>254740</v>
      </c>
      <c r="M23" s="135">
        <v>254740</v>
      </c>
      <c r="N23" s="135">
        <v>0</v>
      </c>
      <c r="O23" s="135">
        <f>P23+Q23</f>
        <v>196203.87</v>
      </c>
      <c r="P23" s="135">
        <v>196203.87</v>
      </c>
      <c r="Q23" s="135">
        <v>0</v>
      </c>
      <c r="R23" s="156">
        <v>2013</v>
      </c>
      <c r="S23" s="157" t="s">
        <v>220</v>
      </c>
      <c r="T23" s="158" t="s">
        <v>27</v>
      </c>
      <c r="U23" s="137" t="s">
        <v>54</v>
      </c>
      <c r="V23" s="138">
        <f aca="true" t="shared" si="0" ref="V23:V29">L23-M23-N23</f>
        <v>0</v>
      </c>
      <c r="W23" s="138">
        <f aca="true" t="shared" si="1" ref="W23:W29">O23-P23-Q23</f>
        <v>0</v>
      </c>
      <c r="X23" s="137"/>
      <c r="Y23" s="20"/>
      <c r="Z23" s="85" t="s">
        <v>247</v>
      </c>
      <c r="AA23" s="85" t="s">
        <v>245</v>
      </c>
      <c r="AB23" s="87" t="s">
        <v>321</v>
      </c>
    </row>
    <row r="24" spans="1:28" s="20" customFormat="1" ht="279.75" customHeight="1">
      <c r="A24" s="114">
        <v>17</v>
      </c>
      <c r="B24" s="143" t="s">
        <v>167</v>
      </c>
      <c r="C24" s="143" t="s">
        <v>105</v>
      </c>
      <c r="D24" s="143" t="s">
        <v>168</v>
      </c>
      <c r="E24" s="143" t="s">
        <v>26</v>
      </c>
      <c r="F24" s="143">
        <v>933</v>
      </c>
      <c r="G24" s="144">
        <v>67</v>
      </c>
      <c r="H24" s="133" t="s">
        <v>107</v>
      </c>
      <c r="I24" s="143">
        <v>3</v>
      </c>
      <c r="J24" s="114">
        <v>0</v>
      </c>
      <c r="K24" s="114">
        <v>0</v>
      </c>
      <c r="L24" s="135">
        <v>117161</v>
      </c>
      <c r="M24" s="135">
        <v>117161</v>
      </c>
      <c r="N24" s="135">
        <v>0</v>
      </c>
      <c r="O24" s="135">
        <v>116657</v>
      </c>
      <c r="P24" s="135">
        <v>116657</v>
      </c>
      <c r="Q24" s="135">
        <v>0</v>
      </c>
      <c r="R24" s="143">
        <v>2013</v>
      </c>
      <c r="S24" s="143">
        <v>2019</v>
      </c>
      <c r="T24" s="151" t="s">
        <v>32</v>
      </c>
      <c r="U24" s="137" t="s">
        <v>54</v>
      </c>
      <c r="V24" s="138">
        <f t="shared" si="0"/>
        <v>0</v>
      </c>
      <c r="W24" s="138">
        <f t="shared" si="1"/>
        <v>0</v>
      </c>
      <c r="X24" s="145"/>
      <c r="Z24" s="85" t="s">
        <v>336</v>
      </c>
      <c r="AA24" s="87"/>
      <c r="AB24" s="87"/>
    </row>
    <row r="25" spans="1:28" s="88" customFormat="1" ht="72" customHeight="1">
      <c r="A25" s="114">
        <v>18</v>
      </c>
      <c r="B25" s="162" t="s">
        <v>173</v>
      </c>
      <c r="C25" s="114" t="s">
        <v>24</v>
      </c>
      <c r="D25" s="114" t="s">
        <v>25</v>
      </c>
      <c r="E25" s="114" t="s">
        <v>26</v>
      </c>
      <c r="F25" s="114">
        <v>872</v>
      </c>
      <c r="G25" s="153">
        <v>63.5</v>
      </c>
      <c r="H25" s="168">
        <v>62681.04</v>
      </c>
      <c r="I25" s="114">
        <v>69</v>
      </c>
      <c r="J25" s="161">
        <v>0</v>
      </c>
      <c r="K25" s="105">
        <v>0.3</v>
      </c>
      <c r="L25" s="135">
        <v>165227</v>
      </c>
      <c r="M25" s="135">
        <v>165227</v>
      </c>
      <c r="N25" s="135">
        <v>0</v>
      </c>
      <c r="O25" s="135">
        <v>164727</v>
      </c>
      <c r="P25" s="135">
        <v>164727</v>
      </c>
      <c r="Q25" s="135">
        <v>0</v>
      </c>
      <c r="R25" s="156" t="s">
        <v>203</v>
      </c>
      <c r="S25" s="157" t="s">
        <v>222</v>
      </c>
      <c r="T25" s="158" t="s">
        <v>32</v>
      </c>
      <c r="U25" s="137" t="s">
        <v>54</v>
      </c>
      <c r="V25" s="138">
        <f t="shared" si="0"/>
        <v>0</v>
      </c>
      <c r="W25" s="138">
        <f t="shared" si="1"/>
        <v>0</v>
      </c>
      <c r="X25" s="137"/>
      <c r="Y25" s="20"/>
      <c r="Z25" s="85" t="s">
        <v>332</v>
      </c>
      <c r="AA25" s="87"/>
      <c r="AB25" s="87" t="s">
        <v>242</v>
      </c>
    </row>
    <row r="26" spans="1:28" s="88" customFormat="1" ht="130.5" customHeight="1">
      <c r="A26" s="114">
        <v>19</v>
      </c>
      <c r="B26" s="162" t="s">
        <v>174</v>
      </c>
      <c r="C26" s="114" t="s">
        <v>24</v>
      </c>
      <c r="D26" s="114" t="s">
        <v>25</v>
      </c>
      <c r="E26" s="114" t="s">
        <v>26</v>
      </c>
      <c r="F26" s="114">
        <v>814</v>
      </c>
      <c r="G26" s="153">
        <v>63.5</v>
      </c>
      <c r="H26" s="169">
        <v>0.17250000000000001</v>
      </c>
      <c r="I26" s="114">
        <v>68</v>
      </c>
      <c r="J26" s="161">
        <v>0</v>
      </c>
      <c r="K26" s="105">
        <v>1.96</v>
      </c>
      <c r="L26" s="135">
        <v>189341</v>
      </c>
      <c r="M26" s="135">
        <v>189341</v>
      </c>
      <c r="N26" s="135">
        <v>0</v>
      </c>
      <c r="O26" s="135">
        <v>183148</v>
      </c>
      <c r="P26" s="135">
        <v>183148</v>
      </c>
      <c r="Q26" s="135">
        <v>0</v>
      </c>
      <c r="R26" s="136" t="s">
        <v>203</v>
      </c>
      <c r="S26" s="157" t="s">
        <v>220</v>
      </c>
      <c r="T26" s="158" t="s">
        <v>32</v>
      </c>
      <c r="U26" s="137" t="s">
        <v>54</v>
      </c>
      <c r="V26" s="138">
        <f t="shared" si="0"/>
        <v>0</v>
      </c>
      <c r="W26" s="138">
        <f t="shared" si="1"/>
        <v>0</v>
      </c>
      <c r="X26" s="137"/>
      <c r="Y26" s="20"/>
      <c r="Z26" s="85" t="s">
        <v>333</v>
      </c>
      <c r="AA26" s="87"/>
      <c r="AB26" s="87"/>
    </row>
    <row r="27" spans="1:28" s="88" customFormat="1" ht="61.5" customHeight="1">
      <c r="A27" s="114">
        <v>20</v>
      </c>
      <c r="B27" s="162" t="s">
        <v>179</v>
      </c>
      <c r="C27" s="114" t="s">
        <v>24</v>
      </c>
      <c r="D27" s="114" t="s">
        <v>25</v>
      </c>
      <c r="E27" s="114" t="s">
        <v>26</v>
      </c>
      <c r="F27" s="114">
        <v>712</v>
      </c>
      <c r="G27" s="153">
        <v>61</v>
      </c>
      <c r="H27" s="160">
        <v>74568237</v>
      </c>
      <c r="I27" s="114">
        <v>51</v>
      </c>
      <c r="J27" s="105">
        <v>0</v>
      </c>
      <c r="K27" s="105">
        <v>0.15</v>
      </c>
      <c r="L27" s="135">
        <v>338708</v>
      </c>
      <c r="M27" s="135">
        <v>338708</v>
      </c>
      <c r="N27" s="135">
        <v>0</v>
      </c>
      <c r="O27" s="135">
        <f>P27+Q27</f>
        <v>338208</v>
      </c>
      <c r="P27" s="135">
        <v>338208</v>
      </c>
      <c r="Q27" s="135">
        <v>0</v>
      </c>
      <c r="R27" s="156" t="s">
        <v>203</v>
      </c>
      <c r="S27" s="157" t="s">
        <v>220</v>
      </c>
      <c r="T27" s="158" t="s">
        <v>32</v>
      </c>
      <c r="U27" s="137" t="s">
        <v>54</v>
      </c>
      <c r="V27" s="138">
        <f t="shared" si="0"/>
        <v>0</v>
      </c>
      <c r="W27" s="138">
        <f t="shared" si="1"/>
        <v>0</v>
      </c>
      <c r="X27" s="137"/>
      <c r="Y27" s="20"/>
      <c r="Z27" s="85" t="s">
        <v>247</v>
      </c>
      <c r="AA27" s="85" t="s">
        <v>245</v>
      </c>
      <c r="AB27" s="87" t="s">
        <v>321</v>
      </c>
    </row>
    <row r="28" spans="1:30" s="88" customFormat="1" ht="98.25" customHeight="1">
      <c r="A28" s="114">
        <v>21</v>
      </c>
      <c r="B28" s="162" t="s">
        <v>190</v>
      </c>
      <c r="C28" s="114" t="s">
        <v>24</v>
      </c>
      <c r="D28" s="114" t="s">
        <v>25</v>
      </c>
      <c r="E28" s="114" t="s">
        <v>26</v>
      </c>
      <c r="F28" s="114">
        <v>1123</v>
      </c>
      <c r="G28" s="153">
        <v>50</v>
      </c>
      <c r="H28" s="133" t="s">
        <v>191</v>
      </c>
      <c r="I28" s="114">
        <v>75</v>
      </c>
      <c r="J28" s="161">
        <v>0</v>
      </c>
      <c r="K28" s="155">
        <v>0.61</v>
      </c>
      <c r="L28" s="135">
        <v>163036</v>
      </c>
      <c r="M28" s="135">
        <v>163036</v>
      </c>
      <c r="N28" s="135">
        <v>0</v>
      </c>
      <c r="O28" s="135">
        <f>P28+Q28</f>
        <v>162036</v>
      </c>
      <c r="P28" s="135">
        <v>162036</v>
      </c>
      <c r="Q28" s="135">
        <v>0</v>
      </c>
      <c r="R28" s="164">
        <v>2009</v>
      </c>
      <c r="S28" s="165">
        <v>2018</v>
      </c>
      <c r="T28" s="158" t="s">
        <v>32</v>
      </c>
      <c r="U28" s="137" t="s">
        <v>54</v>
      </c>
      <c r="V28" s="138">
        <f t="shared" si="0"/>
        <v>0</v>
      </c>
      <c r="W28" s="138">
        <f t="shared" si="1"/>
        <v>0</v>
      </c>
      <c r="X28" s="137"/>
      <c r="Y28" s="20"/>
      <c r="Z28" s="85" t="s">
        <v>285</v>
      </c>
      <c r="AA28" s="87"/>
      <c r="AB28" s="87"/>
      <c r="AC28" s="91" t="s">
        <v>305</v>
      </c>
      <c r="AD28" s="91"/>
    </row>
    <row r="29" spans="1:28" s="92" customFormat="1" ht="94.5" customHeight="1">
      <c r="A29" s="114">
        <v>22</v>
      </c>
      <c r="B29" s="162" t="s">
        <v>194</v>
      </c>
      <c r="C29" s="114" t="s">
        <v>24</v>
      </c>
      <c r="D29" s="114" t="s">
        <v>25</v>
      </c>
      <c r="E29" s="114" t="s">
        <v>26</v>
      </c>
      <c r="F29" s="114">
        <v>714</v>
      </c>
      <c r="G29" s="153">
        <v>47.5</v>
      </c>
      <c r="H29" s="133" t="s">
        <v>107</v>
      </c>
      <c r="I29" s="114">
        <v>67</v>
      </c>
      <c r="J29" s="161">
        <v>0</v>
      </c>
      <c r="K29" s="105">
        <v>0.39</v>
      </c>
      <c r="L29" s="135">
        <v>662844</v>
      </c>
      <c r="M29" s="135">
        <v>662844</v>
      </c>
      <c r="N29" s="135">
        <v>0</v>
      </c>
      <c r="O29" s="135">
        <f>P29+Q29</f>
        <v>660579</v>
      </c>
      <c r="P29" s="135">
        <v>660579</v>
      </c>
      <c r="Q29" s="135">
        <v>0</v>
      </c>
      <c r="R29" s="156" t="s">
        <v>205</v>
      </c>
      <c r="S29" s="157" t="s">
        <v>222</v>
      </c>
      <c r="T29" s="158" t="s">
        <v>32</v>
      </c>
      <c r="U29" s="137" t="s">
        <v>54</v>
      </c>
      <c r="V29" s="138">
        <f t="shared" si="0"/>
        <v>0</v>
      </c>
      <c r="W29" s="138">
        <f t="shared" si="1"/>
        <v>0</v>
      </c>
      <c r="X29" s="137"/>
      <c r="Y29" s="20"/>
      <c r="Z29" s="85" t="s">
        <v>253</v>
      </c>
      <c r="AA29" s="87"/>
      <c r="AB29" s="87"/>
    </row>
    <row r="30" spans="1:28" ht="30" customHeight="1">
      <c r="A30" s="137"/>
      <c r="B30" s="141" t="s">
        <v>199</v>
      </c>
      <c r="C30" s="141">
        <f>COUNT(A8:A29)</f>
        <v>22</v>
      </c>
      <c r="D30" s="137"/>
      <c r="E30" s="137"/>
      <c r="F30" s="137"/>
      <c r="G30" s="137"/>
      <c r="H30" s="137"/>
      <c r="I30" s="137"/>
      <c r="J30" s="137"/>
      <c r="K30" s="137"/>
      <c r="L30" s="170">
        <f aca="true" t="shared" si="2" ref="L30:Q30">SUM(L8:L29)</f>
        <v>21114240.89</v>
      </c>
      <c r="M30" s="170">
        <f t="shared" si="2"/>
        <v>20963776.89</v>
      </c>
      <c r="N30" s="170">
        <f t="shared" si="2"/>
        <v>150464</v>
      </c>
      <c r="O30" s="170">
        <f t="shared" si="2"/>
        <v>20579146.6146928</v>
      </c>
      <c r="P30" s="170">
        <f t="shared" si="2"/>
        <v>20429016.6146928</v>
      </c>
      <c r="Q30" s="170">
        <f t="shared" si="2"/>
        <v>150130</v>
      </c>
      <c r="R30" s="137"/>
      <c r="S30" s="137"/>
      <c r="T30" s="146"/>
      <c r="U30" s="137"/>
      <c r="V30" s="138">
        <f>SUM(V8:V27)</f>
        <v>0</v>
      </c>
      <c r="W30" s="138">
        <f>SUM(W8:W27)</f>
        <v>0</v>
      </c>
      <c r="X30" s="137"/>
      <c r="Y30" s="38"/>
      <c r="Z30" s="38"/>
      <c r="AA30" s="38"/>
      <c r="AB30" s="38"/>
    </row>
    <row r="31" spans="1:26" ht="65.25" customHeight="1">
      <c r="A31" s="20"/>
      <c r="B31" s="8"/>
      <c r="C31" s="8"/>
      <c r="D31" s="8"/>
      <c r="E31" s="8"/>
      <c r="F31" s="8"/>
      <c r="G31" s="8"/>
      <c r="H31" s="8"/>
      <c r="I31" s="20"/>
      <c r="J31" s="8"/>
      <c r="K31" s="8"/>
      <c r="L31" s="8"/>
      <c r="M31" s="8"/>
      <c r="N31" s="8"/>
      <c r="O31" s="8"/>
      <c r="P31" s="8"/>
      <c r="Q31" s="8"/>
      <c r="V31" s="13"/>
      <c r="W31" s="13"/>
      <c r="X31" s="8"/>
      <c r="Y31" s="8"/>
      <c r="Z31" s="8"/>
    </row>
  </sheetData>
  <sheetProtection selectLockedCells="1" selectUnlockedCells="1"/>
  <autoFilter ref="A7:X31">
    <sortState ref="A8:X31">
      <sortCondition descending="1" sortBy="value" ref="G8:G31"/>
    </sortState>
  </autoFilter>
  <mergeCells count="19">
    <mergeCell ref="R5:R6"/>
    <mergeCell ref="S5:S6"/>
    <mergeCell ref="T5:T6"/>
    <mergeCell ref="U5:U6"/>
    <mergeCell ref="G5:G6"/>
    <mergeCell ref="I5:I6"/>
    <mergeCell ref="J5:J6"/>
    <mergeCell ref="K5:K6"/>
    <mergeCell ref="L5:N5"/>
    <mergeCell ref="AA5:AA6"/>
    <mergeCell ref="AB5:AB6"/>
    <mergeCell ref="O5:Q5"/>
    <mergeCell ref="A5:A6"/>
    <mergeCell ref="B5:B6"/>
    <mergeCell ref="C5:C6"/>
    <mergeCell ref="D5:D6"/>
    <mergeCell ref="E5:E6"/>
    <mergeCell ref="F5:F6"/>
    <mergeCell ref="Z5:Z6"/>
  </mergeCells>
  <printOptions horizontalCentered="1"/>
  <pageMargins left="0.4330708661417323" right="0.2755905511811024" top="0.5118110236220472" bottom="0.35433070866141736" header="0.5118110236220472" footer="0.35433070866141736"/>
  <pageSetup firstPageNumber="1" useFirstPageNumber="1" fitToHeight="0" fitToWidth="1" horizontalDpi="600" verticalDpi="600" orientation="landscape" paperSize="8" scale="4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1454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dc:creator>
  <cp:keywords/>
  <dc:description/>
  <cp:lastModifiedBy>MFIN5</cp:lastModifiedBy>
  <cp:lastPrinted>2016-10-03T09:38:27Z</cp:lastPrinted>
  <dcterms:created xsi:type="dcterms:W3CDTF">2009-04-16T08:32:48Z</dcterms:created>
  <dcterms:modified xsi:type="dcterms:W3CDTF">2016-10-07T12:06:37Z</dcterms:modified>
  <cp:category/>
  <cp:version/>
  <cp:contentType/>
  <cp:contentStatus/>
  <cp:revision>412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