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noiembr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'noiembrie 2020 '!$A$1:$R$69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'noiembrie 2020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<sst xmlns="http://schemas.openxmlformats.org/spreadsheetml/2006/main" count="112" uniqueCount="104">
  <si>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</si>
  <si>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</si>
  <si>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01.01 - 30.11.2020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</si>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</sst>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6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4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6" fillId="33" borderId="11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164" fontId="6" fillId="33" borderId="10" xfId="0" applyNumberFormat="1" applyFont="1" applyFill="1" applyBorder="1" applyAlignment="1" applyProtection="1">
      <alignment horizontal="right" vertical="center"/>
      <protection/>
    </xf>
    <xf numFmtId="164" fontId="6" fillId="33" borderId="1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0" xfId="0" applyNumberFormat="1" applyFont="1" applyFill="1" applyBorder="1" applyAlignment="1" applyProtection="1">
      <alignment horizontal="left" vertic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1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30%20%20noiembrie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0 "/>
      <sheetName val="UAT noiembrie 2020"/>
      <sheetName val="consolidari noiembrie"/>
      <sheetName val="octombrie 2020  (valori)"/>
      <sheetName val="UAT octombrie 2020 (valori)"/>
      <sheetName val="septembrie 2020  (valori)"/>
      <sheetName val="UAT septembrie 2020 (valori)"/>
      <sheetName val="Sinteza - An 2"/>
      <sheetName val="Sinteza - An 2 (engleza)"/>
      <sheetName val="2020 Engl"/>
      <sheetName val="2019 - 2020"/>
      <sheetName val="Progr.14.12.2020.(Liliana)"/>
      <sheetName val="Sinteza - Anexa program anual"/>
      <sheetName val="program %.exec"/>
      <sheetName val="dob_trez"/>
      <sheetName val="SPECIAL_CNAIR"/>
      <sheetName val="CNAIR_ex"/>
      <sheetName val="noiembrie 2019 "/>
      <sheetName val="noiembrie 2019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F17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J6" sqref="J6"/>
    </sheetView>
  </sheetViews>
  <sheetFormatPr defaultColWidth="9.140625" defaultRowHeight="19.5" customHeight="1" outlineLevelRow="1"/>
  <cols>
    <col min="1" max="1" width="3.8515625" style="7" customWidth="1"/>
    <col min="2" max="2" width="52.140625" style="11" customWidth="1"/>
    <col min="3" max="3" width="21.140625" style="11" customWidth="1"/>
    <col min="4" max="4" width="15.7109375" style="11" customWidth="1"/>
    <col min="5" max="5" width="17.00390625" style="131" customWidth="1"/>
    <col min="6" max="6" width="13.8515625" style="131" customWidth="1"/>
    <col min="7" max="7" width="16.8515625" style="131" customWidth="1"/>
    <col min="8" max="8" width="16.28125" style="131" customWidth="1"/>
    <col min="9" max="9" width="15.8515625" style="11" customWidth="1"/>
    <col min="10" max="10" width="13.28125" style="11" customWidth="1"/>
    <col min="11" max="11" width="14.140625" style="11" customWidth="1"/>
    <col min="12" max="12" width="13.7109375" style="11" customWidth="1"/>
    <col min="13" max="13" width="14.00390625" style="12" customWidth="1"/>
    <col min="14" max="14" width="11.7109375" style="11" customWidth="1"/>
    <col min="15" max="15" width="12.7109375" style="12" customWidth="1"/>
    <col min="16" max="16" width="11.57421875" style="11" customWidth="1"/>
    <col min="17" max="17" width="15.7109375" style="13" customWidth="1"/>
    <col min="18" max="18" width="9.57421875" style="39" customWidth="1"/>
    <col min="19" max="16384" width="8.8515625" style="7" customWidth="1"/>
  </cols>
  <sheetData>
    <row r="1" spans="2:18" ht="23.25" customHeight="1">
      <c r="B1" s="6"/>
      <c r="C1" s="7"/>
      <c r="D1" s="7"/>
      <c r="E1" s="8"/>
      <c r="F1" s="8"/>
      <c r="G1" s="8"/>
      <c r="H1" s="9"/>
      <c r="I1" s="10"/>
      <c r="R1" s="14" t="s">
        <v>0</v>
      </c>
    </row>
    <row r="2" spans="2:18" ht="15" customHeight="1">
      <c r="B2" s="15"/>
      <c r="C2" s="16"/>
      <c r="D2" s="17"/>
      <c r="E2" s="18"/>
      <c r="F2" s="18"/>
      <c r="G2" s="18"/>
      <c r="H2" s="18"/>
      <c r="I2" s="16"/>
      <c r="J2" s="19"/>
      <c r="K2" s="17"/>
      <c r="L2" s="7"/>
      <c r="M2" s="20"/>
      <c r="N2" s="132"/>
      <c r="O2" s="132"/>
      <c r="P2" s="132"/>
      <c r="Q2" s="132"/>
      <c r="R2" s="132"/>
    </row>
    <row r="3" spans="2:18" ht="22.5" customHeight="1" outlineLevel="1">
      <c r="B3" s="133" t="s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15" outlineLevel="1">
      <c r="B4" s="134" t="s">
        <v>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2:18" ht="15" outlineLevel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2:18" ht="15" outlineLevel="1">
      <c r="B6" s="21"/>
      <c r="C6" s="22"/>
      <c r="D6" s="22"/>
      <c r="E6" s="22"/>
      <c r="F6" s="21"/>
      <c r="G6" s="21"/>
      <c r="H6" s="21"/>
      <c r="I6" s="23"/>
      <c r="J6" s="24"/>
      <c r="K6" s="24"/>
      <c r="L6" s="25"/>
      <c r="M6" s="1"/>
      <c r="N6" s="21"/>
      <c r="O6" s="21"/>
      <c r="P6" s="21"/>
      <c r="Q6" s="21"/>
      <c r="R6" s="21"/>
    </row>
    <row r="7" spans="2:18" ht="15" outlineLevel="1">
      <c r="B7" s="26"/>
      <c r="C7" s="22"/>
      <c r="D7" s="22"/>
      <c r="E7" s="22"/>
      <c r="F7" s="22"/>
      <c r="G7" s="22"/>
      <c r="H7" s="27"/>
      <c r="I7" s="28"/>
      <c r="J7" s="28"/>
      <c r="K7" s="28"/>
      <c r="L7" s="27"/>
      <c r="M7" s="27"/>
      <c r="O7" s="27"/>
      <c r="P7" s="27"/>
      <c r="Q7" s="21"/>
      <c r="R7" s="27"/>
    </row>
    <row r="8" spans="2:18" ht="0" customHeight="1" hidden="1" outlineLevel="1">
      <c r="B8" s="2"/>
      <c r="C8" s="22"/>
      <c r="D8" s="22"/>
      <c r="E8" s="22"/>
      <c r="F8" s="27"/>
      <c r="G8" s="22"/>
      <c r="H8" s="27"/>
      <c r="I8" s="28"/>
      <c r="J8" s="29"/>
      <c r="K8" s="30"/>
      <c r="L8" s="27"/>
      <c r="M8" s="27"/>
      <c r="N8" s="27"/>
      <c r="O8" s="27"/>
      <c r="P8" s="27"/>
      <c r="Q8" s="21"/>
      <c r="R8" s="27"/>
    </row>
    <row r="9" spans="2:18" ht="15" outlineLevel="1">
      <c r="B9" s="2"/>
      <c r="C9" s="22"/>
      <c r="D9" s="22"/>
      <c r="E9" s="22"/>
      <c r="F9" s="31"/>
      <c r="G9" s="22"/>
      <c r="H9" s="27"/>
      <c r="I9" s="32"/>
      <c r="J9" s="33"/>
      <c r="K9" s="22"/>
      <c r="L9" s="31"/>
      <c r="M9" s="27"/>
      <c r="N9" s="27"/>
      <c r="O9" s="27"/>
      <c r="P9" s="27"/>
      <c r="Q9" s="27"/>
      <c r="R9" s="27"/>
    </row>
    <row r="10" spans="2:13" ht="24" customHeight="1" outlineLevel="1">
      <c r="B10" s="35"/>
      <c r="C10" s="25"/>
      <c r="D10" s="36"/>
      <c r="E10" s="25"/>
      <c r="F10" s="25"/>
      <c r="G10" s="25"/>
      <c r="H10" s="25"/>
      <c r="I10" s="37"/>
      <c r="J10" s="24"/>
      <c r="K10" s="38"/>
      <c r="L10" s="24"/>
      <c r="M10" s="25"/>
    </row>
    <row r="11" spans="2:18" ht="15.75" customHeight="1" outlineLevel="1">
      <c r="B11" s="40"/>
      <c r="C11" s="37"/>
      <c r="D11" s="37"/>
      <c r="E11" s="37"/>
      <c r="F11" s="37"/>
      <c r="G11" s="37"/>
      <c r="H11" s="37"/>
      <c r="I11" s="37"/>
      <c r="J11" s="41"/>
      <c r="K11" s="25"/>
      <c r="L11" s="41"/>
      <c r="M11" s="41"/>
      <c r="N11" s="42"/>
      <c r="O11" s="42"/>
      <c r="P11" s="12" t="s">
        <v>3</v>
      </c>
      <c r="Q11" s="43">
        <v>1050506</v>
      </c>
      <c r="R11" s="44"/>
    </row>
    <row r="12" spans="2:18" ht="17.25" outlineLevel="1">
      <c r="B12" s="45"/>
      <c r="C12" s="25"/>
      <c r="D12" s="25"/>
      <c r="E12" s="25"/>
      <c r="F12" s="25"/>
      <c r="G12" s="25"/>
      <c r="H12" s="46"/>
      <c r="I12" s="47"/>
      <c r="J12" s="7"/>
      <c r="K12" s="34"/>
      <c r="L12" s="34"/>
      <c r="M12" s="19"/>
      <c r="N12" s="48"/>
      <c r="O12" s="49"/>
      <c r="P12" s="48"/>
      <c r="Q12" s="50"/>
      <c r="R12" s="51" t="s">
        <v>4</v>
      </c>
    </row>
    <row r="13" spans="2:18" ht="15">
      <c r="B13" s="53"/>
      <c r="C13" s="54" t="s">
        <v>5</v>
      </c>
      <c r="D13" s="54" t="s">
        <v>5</v>
      </c>
      <c r="E13" s="55" t="s">
        <v>5</v>
      </c>
      <c r="F13" s="55" t="s">
        <v>5</v>
      </c>
      <c r="G13" s="55" t="s">
        <v>6</v>
      </c>
      <c r="H13" s="55" t="s">
        <v>7</v>
      </c>
      <c r="I13" s="54" t="s">
        <v>5</v>
      </c>
      <c r="J13" s="54" t="s">
        <v>8</v>
      </c>
      <c r="K13" s="54" t="s">
        <v>9</v>
      </c>
      <c r="L13" s="54" t="s">
        <v>9</v>
      </c>
      <c r="M13" s="56" t="s">
        <v>10</v>
      </c>
      <c r="N13" s="54" t="s">
        <v>11</v>
      </c>
      <c r="O13" s="57" t="s">
        <v>10</v>
      </c>
      <c r="P13" s="54" t="s">
        <v>12</v>
      </c>
      <c r="Q13" s="135" t="s">
        <v>13</v>
      </c>
      <c r="R13" s="135"/>
    </row>
    <row r="14" spans="2:18" ht="19.5" customHeight="1">
      <c r="B14" s="58"/>
      <c r="C14" s="59" t="s">
        <v>14</v>
      </c>
      <c r="D14" s="59" t="s">
        <v>15</v>
      </c>
      <c r="E14" s="60" t="s">
        <v>16</v>
      </c>
      <c r="F14" s="60" t="s">
        <v>17</v>
      </c>
      <c r="G14" s="60" t="s">
        <v>18</v>
      </c>
      <c r="H14" s="60" t="s">
        <v>19</v>
      </c>
      <c r="I14" s="59" t="s">
        <v>20</v>
      </c>
      <c r="J14" s="59" t="s">
        <v>19</v>
      </c>
      <c r="K14" s="59" t="s">
        <v>21</v>
      </c>
      <c r="L14" s="59" t="s">
        <v>22</v>
      </c>
      <c r="M14" s="61"/>
      <c r="N14" s="59" t="s">
        <v>23</v>
      </c>
      <c r="O14" s="62" t="s">
        <v>24</v>
      </c>
      <c r="P14" s="63" t="s">
        <v>25</v>
      </c>
      <c r="Q14" s="136"/>
      <c r="R14" s="136"/>
    </row>
    <row r="15" spans="2:18" ht="15.75" customHeight="1">
      <c r="B15" s="64"/>
      <c r="C15" s="59" t="s">
        <v>26</v>
      </c>
      <c r="D15" s="59" t="s">
        <v>27</v>
      </c>
      <c r="E15" s="60" t="s">
        <v>28</v>
      </c>
      <c r="F15" s="60" t="s">
        <v>29</v>
      </c>
      <c r="G15" s="60" t="s">
        <v>30</v>
      </c>
      <c r="H15" s="60" t="s">
        <v>31</v>
      </c>
      <c r="I15" s="59" t="s">
        <v>32</v>
      </c>
      <c r="J15" s="59" t="s">
        <v>33</v>
      </c>
      <c r="K15" s="59" t="s">
        <v>34</v>
      </c>
      <c r="L15" s="59" t="s">
        <v>35</v>
      </c>
      <c r="M15" s="61"/>
      <c r="N15" s="59" t="s">
        <v>36</v>
      </c>
      <c r="O15" s="62" t="s">
        <v>37</v>
      </c>
      <c r="P15" s="63" t="s">
        <v>38</v>
      </c>
      <c r="Q15" s="136"/>
      <c r="R15" s="136"/>
    </row>
    <row r="16" spans="2:18" ht="17.25">
      <c r="B16" s="65"/>
      <c r="C16" s="66"/>
      <c r="D16" s="59" t="s">
        <v>39</v>
      </c>
      <c r="E16" s="60" t="s">
        <v>40</v>
      </c>
      <c r="F16" s="60" t="s">
        <v>41</v>
      </c>
      <c r="G16" s="60" t="s">
        <v>42</v>
      </c>
      <c r="H16" s="60"/>
      <c r="I16" s="59" t="s">
        <v>43</v>
      </c>
      <c r="J16" s="59" t="s">
        <v>44</v>
      </c>
      <c r="K16" s="59"/>
      <c r="L16" s="59" t="s">
        <v>45</v>
      </c>
      <c r="M16" s="61"/>
      <c r="N16" s="59" t="s">
        <v>46</v>
      </c>
      <c r="O16" s="61" t="s">
        <v>47</v>
      </c>
      <c r="P16" s="63" t="s">
        <v>48</v>
      </c>
      <c r="Q16" s="136"/>
      <c r="R16" s="136"/>
    </row>
    <row r="17" spans="2:18" ht="15.75" customHeight="1">
      <c r="B17" s="48"/>
      <c r="C17" s="7"/>
      <c r="D17" s="59" t="s">
        <v>49</v>
      </c>
      <c r="E17" s="60"/>
      <c r="F17" s="60"/>
      <c r="G17" s="60" t="s">
        <v>50</v>
      </c>
      <c r="H17" s="60"/>
      <c r="I17" s="59" t="s">
        <v>51</v>
      </c>
      <c r="J17" s="59"/>
      <c r="K17" s="59"/>
      <c r="L17" s="59" t="s">
        <v>52</v>
      </c>
      <c r="M17" s="61"/>
      <c r="N17" s="59"/>
      <c r="O17" s="61"/>
      <c r="P17" s="63"/>
      <c r="Q17" s="132" t="s">
        <v>53</v>
      </c>
      <c r="R17" s="132" t="s">
        <v>54</v>
      </c>
    </row>
    <row r="18" spans="2:18" ht="51" customHeight="1">
      <c r="B18" s="67"/>
      <c r="C18" s="7"/>
      <c r="D18" s="68"/>
      <c r="E18" s="68"/>
      <c r="F18" s="68"/>
      <c r="G18" s="60" t="s">
        <v>55</v>
      </c>
      <c r="H18" s="60"/>
      <c r="I18" s="69" t="s">
        <v>56</v>
      </c>
      <c r="J18" s="59"/>
      <c r="K18" s="59"/>
      <c r="L18" s="69" t="s">
        <v>57</v>
      </c>
      <c r="M18" s="61"/>
      <c r="N18" s="59"/>
      <c r="O18" s="61"/>
      <c r="P18" s="63"/>
      <c r="Q18" s="132"/>
      <c r="R18" s="132"/>
    </row>
    <row r="19" spans="2:18" ht="18" customHeight="1">
      <c r="B19" s="48"/>
      <c r="C19" s="7"/>
      <c r="D19" s="68"/>
      <c r="E19" s="68"/>
      <c r="F19" s="68"/>
      <c r="G19" s="60"/>
      <c r="H19" s="60"/>
      <c r="I19" s="69"/>
      <c r="J19" s="59"/>
      <c r="K19" s="59"/>
      <c r="L19" s="69"/>
      <c r="M19" s="61"/>
      <c r="N19" s="59"/>
      <c r="O19" s="61"/>
      <c r="P19" s="63"/>
      <c r="Q19" s="70"/>
      <c r="R19" s="71"/>
    </row>
    <row r="20" spans="1:18" ht="14.25" customHeight="1" thickBot="1">
      <c r="A20" s="76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78"/>
      <c r="N20" s="77"/>
      <c r="O20" s="78"/>
      <c r="P20" s="77"/>
      <c r="Q20" s="79"/>
      <c r="R20" s="78"/>
    </row>
    <row r="21" spans="2:18" s="84" customFormat="1" ht="30.75" customHeight="1" thickTop="1">
      <c r="B21" s="4" t="s">
        <v>58</v>
      </c>
      <c r="C21" s="5">
        <f aca="true" t="shared" si="0" ref="C21:L21">C22+C38+C39+C40+C41+C42+C43+C44+C45</f>
        <v>129185.068661</v>
      </c>
      <c r="D21" s="5">
        <f t="shared" si="0"/>
        <v>81642.61846599997</v>
      </c>
      <c r="E21" s="5">
        <f>E22+E38+E39+E40+E41+E42+E43+E44+E45</f>
        <v>72612.41076999999</v>
      </c>
      <c r="F21" s="5">
        <f>F22+F38+F39+F40+F41+F42+F43+F44+F45</f>
        <v>7061.120427</v>
      </c>
      <c r="G21" s="5">
        <f t="shared" si="0"/>
        <v>39081.240791</v>
      </c>
      <c r="H21" s="5">
        <f>H22+H38+H39+H40+H41+H42+H43+H44+H45</f>
        <v>0</v>
      </c>
      <c r="I21" s="5">
        <f>I22+I38+I39+I40+I41+I42+I43+I44+I45</f>
        <v>30466.315</v>
      </c>
      <c r="J21" s="5">
        <f t="shared" si="0"/>
        <v>326.927556</v>
      </c>
      <c r="K21" s="5">
        <f t="shared" si="0"/>
        <v>246.52066508</v>
      </c>
      <c r="L21" s="80">
        <f t="shared" si="0"/>
        <v>5122.91281</v>
      </c>
      <c r="M21" s="81">
        <f>SUM(C21:L21)</f>
        <v>365745.13514607993</v>
      </c>
      <c r="N21" s="82">
        <f>N22+N38+N39+N42+N40</f>
        <v>-73876.83766533</v>
      </c>
      <c r="O21" s="81">
        <f aca="true" t="shared" si="1" ref="O21:O43">M21+N21</f>
        <v>291868.29748074996</v>
      </c>
      <c r="P21" s="82">
        <f>P22+P38+P39+P42+P44</f>
        <v>-1234.814</v>
      </c>
      <c r="Q21" s="83">
        <f>O21+P21</f>
        <v>290633.48348074994</v>
      </c>
      <c r="R21" s="81">
        <f>Q21/$Q$11*100</f>
        <v>27.666046979336617</v>
      </c>
    </row>
    <row r="22" spans="2:18" s="87" customFormat="1" ht="18.75" customHeight="1">
      <c r="B22" s="70" t="s">
        <v>59</v>
      </c>
      <c r="C22" s="5">
        <f>C23+C36+C37</f>
        <v>108545.740661</v>
      </c>
      <c r="D22" s="5">
        <f>D23+D36+D37</f>
        <v>61158.97499999999</v>
      </c>
      <c r="E22" s="80">
        <f>E23+E36+E37</f>
        <v>61656.11076999999</v>
      </c>
      <c r="F22" s="80">
        <f>F23+F36+F37</f>
        <v>2182.749427</v>
      </c>
      <c r="G22" s="80">
        <f>G23+G36+G37</f>
        <v>32420.931296999996</v>
      </c>
      <c r="H22" s="80"/>
      <c r="I22" s="5">
        <f>I23+I36+I37</f>
        <v>10715.069</v>
      </c>
      <c r="J22" s="5"/>
      <c r="K22" s="85">
        <f>K23+K36+K37</f>
        <v>246.52066508</v>
      </c>
      <c r="L22" s="85">
        <f>L23+L36+L37</f>
        <v>1365.464153</v>
      </c>
      <c r="M22" s="5">
        <f>SUM(C22:L22)</f>
        <v>278291.56097308</v>
      </c>
      <c r="N22" s="5">
        <f>N23+N36+N37</f>
        <v>-15488.25039133</v>
      </c>
      <c r="O22" s="85">
        <f t="shared" si="1"/>
        <v>262803.31058175</v>
      </c>
      <c r="P22" s="5">
        <f>P23+P36+P37</f>
        <v>0</v>
      </c>
      <c r="Q22" s="86">
        <f aca="true" t="shared" si="2" ref="Q22:Q43">O22+P22</f>
        <v>262803.31058175</v>
      </c>
      <c r="R22" s="85">
        <f aca="true" t="shared" si="3" ref="R22:R45">Q22/$Q$11*100</f>
        <v>25.016830992088572</v>
      </c>
    </row>
    <row r="23" spans="2:18" ht="28.5" customHeight="1">
      <c r="B23" s="88" t="s">
        <v>60</v>
      </c>
      <c r="C23" s="89">
        <f>C24+C28+C29+C34+C35</f>
        <v>86500.258111</v>
      </c>
      <c r="D23" s="89">
        <f>D24+D28+D29+D34+D35</f>
        <v>46285.95599999999</v>
      </c>
      <c r="E23" s="90">
        <f aca="true" t="shared" si="4" ref="E23:L23">E24+E28+E29+E34+E35</f>
        <v>0</v>
      </c>
      <c r="F23" s="90">
        <f t="shared" si="4"/>
        <v>0</v>
      </c>
      <c r="G23" s="91">
        <f t="shared" si="4"/>
        <v>3476.801</v>
      </c>
      <c r="H23" s="90">
        <f t="shared" si="4"/>
        <v>0</v>
      </c>
      <c r="I23" s="89">
        <f>I24+I28+I29+I34+I35</f>
        <v>721.427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89">
        <f>SUM(C23:L23)</f>
        <v>136984.442111</v>
      </c>
      <c r="N23" s="52">
        <f>N24+N28+N29+N34+N35</f>
        <v>0</v>
      </c>
      <c r="O23" s="89">
        <f t="shared" si="1"/>
        <v>136984.442111</v>
      </c>
      <c r="P23" s="52">
        <f>P24+P28+P29+P34+P35</f>
        <v>0</v>
      </c>
      <c r="Q23" s="85">
        <f t="shared" si="2"/>
        <v>136984.442111</v>
      </c>
      <c r="R23" s="89">
        <f t="shared" si="3"/>
        <v>13.039853376468102</v>
      </c>
    </row>
    <row r="24" spans="2:18" ht="33.75" customHeight="1">
      <c r="B24" s="92" t="s">
        <v>61</v>
      </c>
      <c r="C24" s="89">
        <f aca="true" t="shared" si="5" ref="C24:H24">C25+C26+C27</f>
        <v>18074.397793</v>
      </c>
      <c r="D24" s="89">
        <f>D25+D26+D27</f>
        <v>22287.662999999997</v>
      </c>
      <c r="E24" s="90">
        <f t="shared" si="5"/>
        <v>0</v>
      </c>
      <c r="F24" s="90">
        <f t="shared" si="5"/>
        <v>0</v>
      </c>
      <c r="G24" s="90">
        <f t="shared" si="5"/>
        <v>0</v>
      </c>
      <c r="H24" s="90">
        <f t="shared" si="5"/>
        <v>0</v>
      </c>
      <c r="I24" s="90">
        <f>I25+I26+I27</f>
        <v>0</v>
      </c>
      <c r="J24" s="52">
        <f>J25+J26+J27</f>
        <v>0</v>
      </c>
      <c r="K24" s="1">
        <f>K25+K26+K27</f>
        <v>0</v>
      </c>
      <c r="L24" s="52">
        <f>L25+L26+L27</f>
        <v>0</v>
      </c>
      <c r="M24" s="89">
        <f>SUM(C24:L24)</f>
        <v>40362.060793</v>
      </c>
      <c r="N24" s="52">
        <f>N25+N26+N27</f>
        <v>0</v>
      </c>
      <c r="O24" s="89">
        <f t="shared" si="1"/>
        <v>40362.060793</v>
      </c>
      <c r="P24" s="52">
        <f>P25+P26+P27</f>
        <v>0</v>
      </c>
      <c r="Q24" s="85">
        <f t="shared" si="2"/>
        <v>40362.060793</v>
      </c>
      <c r="R24" s="89">
        <f>Q24/$Q$11*100</f>
        <v>3.8421542373865547</v>
      </c>
    </row>
    <row r="25" spans="2:18" ht="22.5" customHeight="1">
      <c r="B25" s="93" t="s">
        <v>62</v>
      </c>
      <c r="C25" s="1">
        <v>15289.286</v>
      </c>
      <c r="D25" s="1">
        <v>22.352</v>
      </c>
      <c r="E25" s="90"/>
      <c r="F25" s="90"/>
      <c r="G25" s="90"/>
      <c r="H25" s="90"/>
      <c r="I25" s="89"/>
      <c r="J25" s="1"/>
      <c r="K25" s="1"/>
      <c r="L25" s="1"/>
      <c r="M25" s="89">
        <f aca="true" t="shared" si="6" ref="M25:M43">SUM(C25:L25)</f>
        <v>15311.638</v>
      </c>
      <c r="N25" s="1"/>
      <c r="O25" s="89">
        <f t="shared" si="1"/>
        <v>15311.638</v>
      </c>
      <c r="P25" s="1"/>
      <c r="Q25" s="85">
        <f t="shared" si="2"/>
        <v>15311.638</v>
      </c>
      <c r="R25" s="89">
        <f>Q25/$Q$11*100</f>
        <v>1.4575488383693194</v>
      </c>
    </row>
    <row r="26" spans="2:18" ht="30" customHeight="1">
      <c r="B26" s="93" t="s">
        <v>63</v>
      </c>
      <c r="C26" s="1">
        <v>-215.4752070000009</v>
      </c>
      <c r="D26" s="1">
        <v>22256.903</v>
      </c>
      <c r="E26" s="75"/>
      <c r="F26" s="75"/>
      <c r="G26" s="75"/>
      <c r="H26" s="75"/>
      <c r="I26" s="89"/>
      <c r="J26" s="1"/>
      <c r="K26" s="1"/>
      <c r="L26" s="1"/>
      <c r="M26" s="89">
        <f t="shared" si="6"/>
        <v>22041.427793</v>
      </c>
      <c r="N26" s="1"/>
      <c r="O26" s="89">
        <f t="shared" si="1"/>
        <v>22041.427793</v>
      </c>
      <c r="P26" s="1"/>
      <c r="Q26" s="85">
        <f t="shared" si="2"/>
        <v>22041.427793</v>
      </c>
      <c r="R26" s="89">
        <f>Q26/$Q$11*100</f>
        <v>2.098172480023912</v>
      </c>
    </row>
    <row r="27" spans="2:18" ht="36" customHeight="1">
      <c r="B27" s="94" t="s">
        <v>64</v>
      </c>
      <c r="C27" s="1">
        <v>3000.587</v>
      </c>
      <c r="D27" s="1">
        <v>8.408</v>
      </c>
      <c r="E27" s="75"/>
      <c r="F27" s="75"/>
      <c r="G27" s="75"/>
      <c r="H27" s="75"/>
      <c r="I27" s="89"/>
      <c r="J27" s="1"/>
      <c r="K27" s="1"/>
      <c r="L27" s="1"/>
      <c r="M27" s="89">
        <f t="shared" si="6"/>
        <v>3008.995</v>
      </c>
      <c r="N27" s="1"/>
      <c r="O27" s="89">
        <f t="shared" si="1"/>
        <v>3008.995</v>
      </c>
      <c r="P27" s="1"/>
      <c r="Q27" s="85">
        <f t="shared" si="2"/>
        <v>3008.995</v>
      </c>
      <c r="R27" s="89">
        <f t="shared" si="3"/>
        <v>0.2864329189933232</v>
      </c>
    </row>
    <row r="28" spans="2:18" ht="23.25" customHeight="1">
      <c r="B28" s="92" t="s">
        <v>65</v>
      </c>
      <c r="C28" s="1">
        <v>223.403</v>
      </c>
      <c r="D28" s="1">
        <v>5436.03</v>
      </c>
      <c r="E28" s="90"/>
      <c r="F28" s="90"/>
      <c r="G28" s="90"/>
      <c r="H28" s="90"/>
      <c r="I28" s="89"/>
      <c r="J28" s="1"/>
      <c r="K28" s="1"/>
      <c r="L28" s="1"/>
      <c r="M28" s="89">
        <f t="shared" si="6"/>
        <v>5659.433</v>
      </c>
      <c r="N28" s="1"/>
      <c r="O28" s="89">
        <f t="shared" si="1"/>
        <v>5659.433</v>
      </c>
      <c r="P28" s="1"/>
      <c r="Q28" s="85">
        <f t="shared" si="2"/>
        <v>5659.433</v>
      </c>
      <c r="R28" s="89">
        <f t="shared" si="3"/>
        <v>0.5387340005673457</v>
      </c>
    </row>
    <row r="29" spans="2:18" ht="36.75" customHeight="1">
      <c r="B29" s="95" t="s">
        <v>66</v>
      </c>
      <c r="C29" s="74">
        <f>SUM(C30:C33)</f>
        <v>67088.553318</v>
      </c>
      <c r="D29" s="74">
        <f>D30+D31+D32+D33</f>
        <v>18363.995</v>
      </c>
      <c r="E29" s="75">
        <f aca="true" t="shared" si="7" ref="E29:L29">E30+E31+E32+E33</f>
        <v>0</v>
      </c>
      <c r="F29" s="75">
        <f t="shared" si="7"/>
        <v>0</v>
      </c>
      <c r="G29" s="96">
        <f t="shared" si="7"/>
        <v>3476.801</v>
      </c>
      <c r="H29" s="75">
        <f t="shared" si="7"/>
        <v>0</v>
      </c>
      <c r="I29" s="74">
        <f>I30+I31+I32+I33</f>
        <v>156.226</v>
      </c>
      <c r="J29" s="1">
        <f t="shared" si="7"/>
        <v>0</v>
      </c>
      <c r="K29" s="1">
        <f t="shared" si="7"/>
        <v>0</v>
      </c>
      <c r="L29" s="1">
        <f t="shared" si="7"/>
        <v>0</v>
      </c>
      <c r="M29" s="89">
        <f t="shared" si="6"/>
        <v>89085.575318</v>
      </c>
      <c r="N29" s="1">
        <f>N30+N31+N32</f>
        <v>0</v>
      </c>
      <c r="O29" s="89">
        <f t="shared" si="1"/>
        <v>89085.575318</v>
      </c>
      <c r="P29" s="1">
        <f>P30+P31+P32</f>
        <v>0</v>
      </c>
      <c r="Q29" s="85">
        <f t="shared" si="2"/>
        <v>89085.575318</v>
      </c>
      <c r="R29" s="89">
        <f t="shared" si="3"/>
        <v>8.480253831772497</v>
      </c>
    </row>
    <row r="30" spans="2:18" ht="25.5" customHeight="1">
      <c r="B30" s="93" t="s">
        <v>67</v>
      </c>
      <c r="C30" s="1">
        <v>36785.62300000001</v>
      </c>
      <c r="D30" s="1">
        <v>16657.696</v>
      </c>
      <c r="E30" s="90"/>
      <c r="F30" s="90"/>
      <c r="G30" s="90"/>
      <c r="H30" s="90"/>
      <c r="I30" s="89"/>
      <c r="J30" s="1"/>
      <c r="K30" s="1"/>
      <c r="L30" s="1"/>
      <c r="M30" s="89">
        <f t="shared" si="6"/>
        <v>53443.319</v>
      </c>
      <c r="N30" s="1"/>
      <c r="O30" s="89">
        <f t="shared" si="1"/>
        <v>53443.319</v>
      </c>
      <c r="P30" s="1"/>
      <c r="Q30" s="85">
        <f t="shared" si="2"/>
        <v>53443.319</v>
      </c>
      <c r="R30" s="89">
        <f t="shared" si="3"/>
        <v>5.087388268129835</v>
      </c>
    </row>
    <row r="31" spans="2:18" ht="20.25" customHeight="1">
      <c r="B31" s="93" t="s">
        <v>68</v>
      </c>
      <c r="C31" s="1">
        <v>27820.483</v>
      </c>
      <c r="D31" s="1"/>
      <c r="E31" s="75"/>
      <c r="F31" s="75"/>
      <c r="G31" s="75"/>
      <c r="H31" s="75"/>
      <c r="I31" s="75"/>
      <c r="J31" s="1"/>
      <c r="K31" s="1"/>
      <c r="L31" s="1"/>
      <c r="M31" s="89">
        <f t="shared" si="6"/>
        <v>27820.483</v>
      </c>
      <c r="N31" s="1"/>
      <c r="O31" s="89">
        <f t="shared" si="1"/>
        <v>27820.483</v>
      </c>
      <c r="P31" s="1"/>
      <c r="Q31" s="85">
        <f t="shared" si="2"/>
        <v>27820.483</v>
      </c>
      <c r="R31" s="89">
        <f t="shared" si="3"/>
        <v>2.648293584234645</v>
      </c>
    </row>
    <row r="32" spans="2:18" s="98" customFormat="1" ht="36.75" customHeight="1">
      <c r="B32" s="97" t="s">
        <v>69</v>
      </c>
      <c r="C32" s="1">
        <v>919.351318</v>
      </c>
      <c r="D32" s="1">
        <v>45.682</v>
      </c>
      <c r="E32" s="75"/>
      <c r="F32" s="75">
        <v>0</v>
      </c>
      <c r="G32" s="75">
        <v>3476.801</v>
      </c>
      <c r="H32" s="75"/>
      <c r="I32" s="1">
        <v>0</v>
      </c>
      <c r="J32" s="1"/>
      <c r="K32" s="1"/>
      <c r="L32" s="1"/>
      <c r="M32" s="89">
        <f t="shared" si="6"/>
        <v>4441.834318</v>
      </c>
      <c r="N32" s="1"/>
      <c r="O32" s="89">
        <f t="shared" si="1"/>
        <v>4441.834318</v>
      </c>
      <c r="P32" s="1"/>
      <c r="Q32" s="85">
        <f t="shared" si="2"/>
        <v>4441.834318</v>
      </c>
      <c r="R32" s="89">
        <f t="shared" si="3"/>
        <v>0.42282807694577657</v>
      </c>
    </row>
    <row r="33" spans="2:18" ht="58.5" customHeight="1">
      <c r="B33" s="97" t="s">
        <v>70</v>
      </c>
      <c r="C33" s="1">
        <v>1563.096</v>
      </c>
      <c r="D33" s="1">
        <v>1660.617</v>
      </c>
      <c r="E33" s="75"/>
      <c r="F33" s="75"/>
      <c r="G33" s="75"/>
      <c r="H33" s="75"/>
      <c r="I33" s="1">
        <v>156.226</v>
      </c>
      <c r="J33" s="99"/>
      <c r="K33" s="1"/>
      <c r="L33" s="1"/>
      <c r="M33" s="89">
        <f t="shared" si="6"/>
        <v>3379.939</v>
      </c>
      <c r="N33" s="1"/>
      <c r="O33" s="89">
        <f t="shared" si="1"/>
        <v>3379.939</v>
      </c>
      <c r="P33" s="1"/>
      <c r="Q33" s="85">
        <f t="shared" si="2"/>
        <v>3379.939</v>
      </c>
      <c r="R33" s="89">
        <f t="shared" si="3"/>
        <v>0.321743902462242</v>
      </c>
    </row>
    <row r="34" spans="2:18" ht="36" customHeight="1">
      <c r="B34" s="95" t="s">
        <v>71</v>
      </c>
      <c r="C34" s="1">
        <v>1030.17</v>
      </c>
      <c r="D34" s="1">
        <v>0</v>
      </c>
      <c r="E34" s="75"/>
      <c r="F34" s="75"/>
      <c r="G34" s="75"/>
      <c r="H34" s="75"/>
      <c r="I34" s="1">
        <v>0</v>
      </c>
      <c r="J34" s="1"/>
      <c r="K34" s="1"/>
      <c r="L34" s="1"/>
      <c r="M34" s="89">
        <f t="shared" si="6"/>
        <v>1030.17</v>
      </c>
      <c r="N34" s="1"/>
      <c r="O34" s="89">
        <f t="shared" si="1"/>
        <v>1030.17</v>
      </c>
      <c r="P34" s="1"/>
      <c r="Q34" s="85">
        <f t="shared" si="2"/>
        <v>1030.17</v>
      </c>
      <c r="R34" s="89">
        <f t="shared" si="3"/>
        <v>0.09806417098046086</v>
      </c>
    </row>
    <row r="35" spans="2:18" ht="33" customHeight="1">
      <c r="B35" s="100" t="s">
        <v>72</v>
      </c>
      <c r="C35" s="1">
        <v>83.734</v>
      </c>
      <c r="D35" s="1">
        <v>198.268</v>
      </c>
      <c r="E35" s="75"/>
      <c r="F35" s="75"/>
      <c r="G35" s="75"/>
      <c r="H35" s="75"/>
      <c r="I35" s="1">
        <v>565.201</v>
      </c>
      <c r="J35" s="1"/>
      <c r="K35" s="1"/>
      <c r="L35" s="1"/>
      <c r="M35" s="89">
        <f t="shared" si="6"/>
        <v>847.203</v>
      </c>
      <c r="N35" s="1"/>
      <c r="O35" s="89">
        <f t="shared" si="1"/>
        <v>847.203</v>
      </c>
      <c r="P35" s="1"/>
      <c r="Q35" s="85">
        <f t="shared" si="2"/>
        <v>847.203</v>
      </c>
      <c r="R35" s="89">
        <f t="shared" si="3"/>
        <v>0.08064713576124267</v>
      </c>
    </row>
    <row r="36" spans="2:18" ht="27.75" customHeight="1">
      <c r="B36" s="101" t="s">
        <v>103</v>
      </c>
      <c r="C36" s="1">
        <v>8914.47255</v>
      </c>
      <c r="D36" s="1"/>
      <c r="E36" s="75">
        <v>61554.662769999995</v>
      </c>
      <c r="F36" s="75">
        <v>2164.277427</v>
      </c>
      <c r="G36" s="75">
        <v>28925.066296999998</v>
      </c>
      <c r="H36" s="75"/>
      <c r="I36" s="1">
        <v>0.333</v>
      </c>
      <c r="J36" s="1"/>
      <c r="K36" s="1"/>
      <c r="L36" s="1"/>
      <c r="M36" s="89">
        <f t="shared" si="6"/>
        <v>101558.81204399999</v>
      </c>
      <c r="N36" s="102">
        <v>-113.114</v>
      </c>
      <c r="O36" s="89">
        <f t="shared" si="1"/>
        <v>101445.69804399999</v>
      </c>
      <c r="P36" s="1"/>
      <c r="Q36" s="85">
        <f t="shared" si="2"/>
        <v>101445.69804399999</v>
      </c>
      <c r="R36" s="89">
        <f t="shared" si="3"/>
        <v>9.656841373966449</v>
      </c>
    </row>
    <row r="37" spans="2:18" ht="27" customHeight="1">
      <c r="B37" s="103" t="s">
        <v>73</v>
      </c>
      <c r="C37" s="1">
        <v>13131.01</v>
      </c>
      <c r="D37" s="1">
        <v>14873.019</v>
      </c>
      <c r="E37" s="1">
        <v>101.448</v>
      </c>
      <c r="F37" s="1">
        <v>18.472</v>
      </c>
      <c r="G37" s="1">
        <v>19.064</v>
      </c>
      <c r="H37" s="75"/>
      <c r="I37" s="1">
        <v>9993.309</v>
      </c>
      <c r="J37" s="104"/>
      <c r="K37" s="1">
        <v>246.52066508</v>
      </c>
      <c r="L37" s="1">
        <v>1365.464153</v>
      </c>
      <c r="M37" s="89">
        <f t="shared" si="6"/>
        <v>39748.306818080004</v>
      </c>
      <c r="N37" s="102">
        <v>-15375.136391330001</v>
      </c>
      <c r="O37" s="89">
        <f t="shared" si="1"/>
        <v>24373.170426750003</v>
      </c>
      <c r="P37" s="1"/>
      <c r="Q37" s="85">
        <f t="shared" si="2"/>
        <v>24373.170426750003</v>
      </c>
      <c r="R37" s="89">
        <f t="shared" si="3"/>
        <v>2.3201362416540223</v>
      </c>
    </row>
    <row r="38" spans="2:18" ht="24" customHeight="1">
      <c r="B38" s="105" t="s">
        <v>74</v>
      </c>
      <c r="C38" s="1"/>
      <c r="D38" s="1">
        <v>15197.968375</v>
      </c>
      <c r="E38" s="75">
        <v>10956.131</v>
      </c>
      <c r="F38" s="75">
        <v>2987.808</v>
      </c>
      <c r="G38" s="75">
        <v>6659.9</v>
      </c>
      <c r="H38" s="75"/>
      <c r="I38" s="1">
        <v>18808.835</v>
      </c>
      <c r="J38" s="1">
        <v>20.496242000000002</v>
      </c>
      <c r="K38" s="1"/>
      <c r="L38" s="1">
        <v>3757.448657</v>
      </c>
      <c r="M38" s="89">
        <f t="shared" si="6"/>
        <v>58388.587274</v>
      </c>
      <c r="N38" s="74">
        <f>-M38</f>
        <v>-58388.587274</v>
      </c>
      <c r="O38" s="89">
        <f t="shared" si="1"/>
        <v>0</v>
      </c>
      <c r="P38" s="1"/>
      <c r="Q38" s="85">
        <f t="shared" si="2"/>
        <v>0</v>
      </c>
      <c r="R38" s="89">
        <f t="shared" si="3"/>
        <v>0</v>
      </c>
    </row>
    <row r="39" spans="2:18" ht="23.25" customHeight="1">
      <c r="B39" s="106" t="s">
        <v>75</v>
      </c>
      <c r="C39" s="1">
        <v>276.42</v>
      </c>
      <c r="D39" s="1">
        <v>239.503</v>
      </c>
      <c r="E39" s="75"/>
      <c r="F39" s="75"/>
      <c r="G39" s="75"/>
      <c r="H39" s="75"/>
      <c r="I39" s="1">
        <v>165.287</v>
      </c>
      <c r="J39" s="104"/>
      <c r="K39" s="1"/>
      <c r="L39" s="1"/>
      <c r="M39" s="89">
        <f t="shared" si="6"/>
        <v>681.21</v>
      </c>
      <c r="N39" s="1">
        <v>0</v>
      </c>
      <c r="O39" s="89">
        <f t="shared" si="1"/>
        <v>681.21</v>
      </c>
      <c r="P39" s="1"/>
      <c r="Q39" s="85">
        <f t="shared" si="2"/>
        <v>681.21</v>
      </c>
      <c r="R39" s="89">
        <f t="shared" si="3"/>
        <v>0.06484589331236566</v>
      </c>
    </row>
    <row r="40" spans="2:18" ht="20.25" customHeight="1">
      <c r="B40" s="50" t="s">
        <v>76</v>
      </c>
      <c r="C40" s="1">
        <v>0.218</v>
      </c>
      <c r="D40" s="107">
        <v>0.136188</v>
      </c>
      <c r="E40" s="1"/>
      <c r="F40" s="1"/>
      <c r="G40" s="1">
        <v>0</v>
      </c>
      <c r="H40" s="1"/>
      <c r="I40" s="1"/>
      <c r="J40" s="1"/>
      <c r="K40" s="1"/>
      <c r="L40" s="1">
        <v>0</v>
      </c>
      <c r="M40" s="89">
        <f>SUM(C40:L40)</f>
        <v>0.354188</v>
      </c>
      <c r="N40" s="74"/>
      <c r="O40" s="89">
        <f t="shared" si="1"/>
        <v>0.354188</v>
      </c>
      <c r="P40" s="1"/>
      <c r="Q40" s="85">
        <f t="shared" si="2"/>
        <v>0.354188</v>
      </c>
      <c r="R40" s="89">
        <f t="shared" si="3"/>
        <v>3.371594260289803E-05</v>
      </c>
    </row>
    <row r="41" spans="2:18" ht="30" customHeight="1">
      <c r="B41" s="108" t="s">
        <v>77</v>
      </c>
      <c r="C41" s="1">
        <v>0</v>
      </c>
      <c r="D41" s="1">
        <v>13.303139</v>
      </c>
      <c r="E41" s="1">
        <v>0</v>
      </c>
      <c r="F41" s="1">
        <v>0</v>
      </c>
      <c r="G41" s="1">
        <v>0</v>
      </c>
      <c r="H41" s="1"/>
      <c r="I41" s="1">
        <v>16.485999999999997</v>
      </c>
      <c r="J41" s="1">
        <v>0.198171</v>
      </c>
      <c r="K41" s="1"/>
      <c r="L41" s="1"/>
      <c r="M41" s="89">
        <f t="shared" si="6"/>
        <v>29.987309999999997</v>
      </c>
      <c r="N41" s="1"/>
      <c r="O41" s="89">
        <f t="shared" si="1"/>
        <v>29.987309999999997</v>
      </c>
      <c r="P41" s="1"/>
      <c r="Q41" s="85">
        <f t="shared" si="2"/>
        <v>29.987309999999997</v>
      </c>
      <c r="R41" s="89">
        <f t="shared" si="3"/>
        <v>0.002854558660302749</v>
      </c>
    </row>
    <row r="42" spans="2:18" ht="24" customHeight="1">
      <c r="B42" s="50" t="s">
        <v>78</v>
      </c>
      <c r="C42" s="1">
        <v>1234.814</v>
      </c>
      <c r="D42" s="1"/>
      <c r="E42" s="1"/>
      <c r="F42" s="1"/>
      <c r="G42" s="1"/>
      <c r="H42" s="1"/>
      <c r="I42" s="1">
        <v>0</v>
      </c>
      <c r="J42" s="1"/>
      <c r="K42" s="1"/>
      <c r="L42" s="1"/>
      <c r="M42" s="89">
        <f t="shared" si="6"/>
        <v>1234.814</v>
      </c>
      <c r="N42" s="1"/>
      <c r="O42" s="89">
        <f t="shared" si="1"/>
        <v>1234.814</v>
      </c>
      <c r="P42" s="1">
        <f>-O42</f>
        <v>-1234.814</v>
      </c>
      <c r="Q42" s="109">
        <f t="shared" si="2"/>
        <v>0</v>
      </c>
      <c r="R42" s="89">
        <f t="shared" si="3"/>
        <v>0</v>
      </c>
    </row>
    <row r="43" spans="2:18" ht="22.5" customHeight="1">
      <c r="B43" s="110" t="s">
        <v>79</v>
      </c>
      <c r="C43" s="1">
        <v>111.178</v>
      </c>
      <c r="D43" s="1">
        <v>0.002845</v>
      </c>
      <c r="E43" s="1"/>
      <c r="F43" s="1"/>
      <c r="G43" s="1"/>
      <c r="H43" s="1"/>
      <c r="I43" s="1">
        <v>0</v>
      </c>
      <c r="J43" s="1"/>
      <c r="K43" s="1"/>
      <c r="L43" s="1"/>
      <c r="M43" s="89">
        <f t="shared" si="6"/>
        <v>111.18084499999999</v>
      </c>
      <c r="N43" s="1"/>
      <c r="O43" s="89">
        <f t="shared" si="1"/>
        <v>111.18084499999999</v>
      </c>
      <c r="P43" s="1"/>
      <c r="Q43" s="109">
        <f t="shared" si="2"/>
        <v>111.18084499999999</v>
      </c>
      <c r="R43" s="89">
        <f t="shared" si="3"/>
        <v>0.010583551640828323</v>
      </c>
    </row>
    <row r="44" spans="2:18" ht="26.25" customHeight="1">
      <c r="B44" s="110" t="s">
        <v>80</v>
      </c>
      <c r="C44" s="1">
        <v>-5.091</v>
      </c>
      <c r="D44" s="1">
        <v>30.093</v>
      </c>
      <c r="E44" s="1"/>
      <c r="F44" s="1">
        <v>1219.565</v>
      </c>
      <c r="G44" s="1"/>
      <c r="H44" s="1"/>
      <c r="I44" s="1">
        <v>5.6</v>
      </c>
      <c r="J44" s="1"/>
      <c r="K44" s="1"/>
      <c r="L44" s="1"/>
      <c r="M44" s="89">
        <f>SUM(C44:L44)</f>
        <v>1250.167</v>
      </c>
      <c r="N44" s="1"/>
      <c r="O44" s="89">
        <f>M44+N44</f>
        <v>1250.167</v>
      </c>
      <c r="P44" s="1"/>
      <c r="Q44" s="109">
        <f>O44+P44</f>
        <v>1250.167</v>
      </c>
      <c r="R44" s="89">
        <f t="shared" si="3"/>
        <v>0.11900617416749641</v>
      </c>
    </row>
    <row r="45" spans="2:18" ht="51" customHeight="1">
      <c r="B45" s="110" t="s">
        <v>81</v>
      </c>
      <c r="C45" s="1">
        <v>19021.789</v>
      </c>
      <c r="D45" s="1">
        <v>5002.636919</v>
      </c>
      <c r="E45" s="1">
        <v>0.169</v>
      </c>
      <c r="F45" s="1">
        <v>670.9979999999999</v>
      </c>
      <c r="G45" s="1">
        <v>0.409494</v>
      </c>
      <c r="H45" s="1"/>
      <c r="I45" s="1">
        <v>755.0380000000005</v>
      </c>
      <c r="J45" s="1">
        <v>306.233143</v>
      </c>
      <c r="K45" s="1"/>
      <c r="L45" s="1"/>
      <c r="M45" s="89">
        <f>SUM(C45:L45)</f>
        <v>25757.273556000004</v>
      </c>
      <c r="N45" s="1"/>
      <c r="O45" s="89">
        <f>M45+N45</f>
        <v>25757.273556000004</v>
      </c>
      <c r="P45" s="1"/>
      <c r="Q45" s="109">
        <f>O45+P45</f>
        <v>25757.273556000004</v>
      </c>
      <c r="R45" s="89">
        <f t="shared" si="3"/>
        <v>2.451892093524454</v>
      </c>
    </row>
    <row r="46" spans="2:18" ht="36" customHeight="1">
      <c r="B46" s="110"/>
      <c r="C46" s="1"/>
      <c r="D46" s="1"/>
      <c r="E46" s="1"/>
      <c r="F46" s="1"/>
      <c r="G46" s="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89"/>
    </row>
    <row r="47" spans="2:18" s="87" customFormat="1" ht="30.75" customHeight="1">
      <c r="B47" s="4" t="s">
        <v>82</v>
      </c>
      <c r="C47" s="5">
        <f>C48+C61+C64+C67</f>
        <v>215166.97699999996</v>
      </c>
      <c r="D47" s="5">
        <f aca="true" t="shared" si="8" ref="D47:L47">D48+D61+D64+D67+D68</f>
        <v>81484.028484</v>
      </c>
      <c r="E47" s="5">
        <f>E48+E61+E64+E67+E68</f>
        <v>76297.94604599998</v>
      </c>
      <c r="F47" s="5">
        <f t="shared" si="8"/>
        <v>8316.709747</v>
      </c>
      <c r="G47" s="5">
        <f>G48+G61+G64+G67+G68</f>
        <v>41608.98678500001</v>
      </c>
      <c r="H47" s="5">
        <f t="shared" si="8"/>
        <v>0</v>
      </c>
      <c r="I47" s="5">
        <f t="shared" si="8"/>
        <v>27961.417999999998</v>
      </c>
      <c r="J47" s="5">
        <f>J48+J61+J64+J67+J68</f>
        <v>311.502001</v>
      </c>
      <c r="K47" s="5">
        <f>K48+K61+K64+K67+K68</f>
        <v>140.45160278</v>
      </c>
      <c r="L47" s="85">
        <f t="shared" si="8"/>
        <v>5144.825583</v>
      </c>
      <c r="M47" s="85">
        <f>SUM(C47:L47)</f>
        <v>456432.84524878004</v>
      </c>
      <c r="N47" s="5">
        <f>N48+N61+N64+N67+N68</f>
        <v>-73876.83766032998</v>
      </c>
      <c r="O47" s="85">
        <f aca="true" t="shared" si="9" ref="O47:O67">M47+N47</f>
        <v>382556.00758845004</v>
      </c>
      <c r="P47" s="5">
        <f>P48+P61+P64+P67+P68</f>
        <v>-7869.658517</v>
      </c>
      <c r="Q47" s="86">
        <f aca="true" t="shared" si="10" ref="Q47:Q67">O47+P47</f>
        <v>374686.34907145007</v>
      </c>
      <c r="R47" s="85">
        <f>Q47/$Q$11*100</f>
        <v>35.66722599123185</v>
      </c>
    </row>
    <row r="48" spans="2:18" ht="19.5" customHeight="1">
      <c r="B48" s="112" t="s">
        <v>83</v>
      </c>
      <c r="C48" s="5">
        <f>SUM(C49:C53)+C60</f>
        <v>204490.455</v>
      </c>
      <c r="D48" s="5">
        <f>D49+D50+D51+D52+D53+D60</f>
        <v>65346.678771</v>
      </c>
      <c r="E48" s="80">
        <f>E49+E50+E51+E52+E53+E60</f>
        <v>76300.83804599999</v>
      </c>
      <c r="F48" s="80">
        <f aca="true" t="shared" si="11" ref="F48:L48">F49+F50+F51+F52+F53+F60</f>
        <v>8325.679747</v>
      </c>
      <c r="G48" s="80">
        <f t="shared" si="11"/>
        <v>41630.009785</v>
      </c>
      <c r="H48" s="80">
        <f t="shared" si="11"/>
        <v>0</v>
      </c>
      <c r="I48" s="5">
        <f>I49+I50+I51+I52+I53+I60</f>
        <v>26821.823</v>
      </c>
      <c r="J48" s="5">
        <f t="shared" si="11"/>
        <v>311.502426</v>
      </c>
      <c r="K48" s="109">
        <f t="shared" si="11"/>
        <v>140.45160278</v>
      </c>
      <c r="L48" s="5">
        <f t="shared" si="11"/>
        <v>2100.7906230000003</v>
      </c>
      <c r="M48" s="89">
        <f>SUM(C48:L48)</f>
        <v>425468.22900078</v>
      </c>
      <c r="N48" s="5">
        <f>N49+N50+N51+N52+N53+N60</f>
        <v>-73769.35953232998</v>
      </c>
      <c r="O48" s="89">
        <f t="shared" si="9"/>
        <v>351698.86946844996</v>
      </c>
      <c r="P48" s="5">
        <f>P49+P50+P51+P52+P53+P60</f>
        <v>-34.275517</v>
      </c>
      <c r="Q48" s="109">
        <f t="shared" si="10"/>
        <v>351664.59395144996</v>
      </c>
      <c r="R48" s="89">
        <f aca="true" t="shared" si="12" ref="R48:R67">Q48/$Q$11*100</f>
        <v>33.47573397500347</v>
      </c>
    </row>
    <row r="49" spans="1:18" ht="23.25" customHeight="1">
      <c r="A49" s="113"/>
      <c r="B49" s="114" t="s">
        <v>84</v>
      </c>
      <c r="C49" s="115">
        <v>51202.087</v>
      </c>
      <c r="D49" s="116">
        <v>30805.078674</v>
      </c>
      <c r="E49" s="90">
        <v>329.253</v>
      </c>
      <c r="F49" s="90">
        <v>132.653</v>
      </c>
      <c r="G49" s="90">
        <v>280.734</v>
      </c>
      <c r="H49" s="90"/>
      <c r="I49" s="52">
        <v>16448.09</v>
      </c>
      <c r="J49" s="116"/>
      <c r="K49" s="52"/>
      <c r="L49" s="116">
        <v>527.37849</v>
      </c>
      <c r="M49" s="89">
        <f aca="true" t="shared" si="13" ref="M49:M67">SUM(C49:L49)</f>
        <v>99725.274164</v>
      </c>
      <c r="N49" s="72"/>
      <c r="O49" s="89">
        <f t="shared" si="9"/>
        <v>99725.274164</v>
      </c>
      <c r="P49" s="72"/>
      <c r="Q49" s="109">
        <f t="shared" si="10"/>
        <v>99725.274164</v>
      </c>
      <c r="R49" s="89">
        <f t="shared" si="12"/>
        <v>9.49307040264406</v>
      </c>
    </row>
    <row r="50" spans="1:18" ht="23.25" customHeight="1">
      <c r="A50" s="113"/>
      <c r="B50" s="114" t="s">
        <v>85</v>
      </c>
      <c r="C50" s="116">
        <v>8293.917</v>
      </c>
      <c r="D50" s="116">
        <v>19350.088927999997</v>
      </c>
      <c r="E50" s="90">
        <v>495.548</v>
      </c>
      <c r="F50" s="90">
        <v>29.274</v>
      </c>
      <c r="G50" s="117">
        <v>28184.69</v>
      </c>
      <c r="H50" s="90">
        <v>0</v>
      </c>
      <c r="I50" s="52">
        <v>5927.156</v>
      </c>
      <c r="J50" s="52"/>
      <c r="K50" s="52">
        <v>13.28914704</v>
      </c>
      <c r="L50" s="52">
        <v>1556.8230830000002</v>
      </c>
      <c r="M50" s="89">
        <f t="shared" si="13"/>
        <v>63850.786158040006</v>
      </c>
      <c r="N50" s="74">
        <v>-14784.616</v>
      </c>
      <c r="O50" s="89">
        <f t="shared" si="9"/>
        <v>49066.170158040004</v>
      </c>
      <c r="P50" s="72"/>
      <c r="Q50" s="109">
        <f t="shared" si="10"/>
        <v>49066.170158040004</v>
      </c>
      <c r="R50" s="89">
        <f t="shared" si="12"/>
        <v>4.670717745357</v>
      </c>
    </row>
    <row r="51" spans="1:18" ht="17.25" customHeight="1">
      <c r="A51" s="113"/>
      <c r="B51" s="114" t="s">
        <v>86</v>
      </c>
      <c r="C51" s="116">
        <v>13291.909</v>
      </c>
      <c r="D51" s="116">
        <v>578.826</v>
      </c>
      <c r="E51" s="90">
        <v>9.911</v>
      </c>
      <c r="F51" s="90">
        <v>3.621</v>
      </c>
      <c r="G51" s="90">
        <v>9.263</v>
      </c>
      <c r="H51" s="90">
        <v>0</v>
      </c>
      <c r="I51" s="52">
        <v>0.124</v>
      </c>
      <c r="J51" s="52">
        <v>0</v>
      </c>
      <c r="K51" s="116">
        <v>127.06067541</v>
      </c>
      <c r="L51" s="52">
        <v>16.58905</v>
      </c>
      <c r="M51" s="89">
        <f t="shared" si="13"/>
        <v>14037.303725410002</v>
      </c>
      <c r="N51" s="74">
        <v>-53.34843633</v>
      </c>
      <c r="O51" s="89">
        <f t="shared" si="9"/>
        <v>13983.955289080002</v>
      </c>
      <c r="P51" s="72"/>
      <c r="Q51" s="109">
        <f>O51+P51</f>
        <v>13983.955289080002</v>
      </c>
      <c r="R51" s="89">
        <f t="shared" si="12"/>
        <v>1.3311637714663223</v>
      </c>
    </row>
    <row r="52" spans="1:18" ht="18.75" customHeight="1">
      <c r="A52" s="113"/>
      <c r="B52" s="114" t="s">
        <v>87</v>
      </c>
      <c r="C52" s="116">
        <v>4077.447</v>
      </c>
      <c r="D52" s="116">
        <v>2408.505</v>
      </c>
      <c r="E52" s="90"/>
      <c r="F52" s="90">
        <v>5.263</v>
      </c>
      <c r="G52" s="90"/>
      <c r="H52" s="90"/>
      <c r="I52" s="52">
        <v>226.965</v>
      </c>
      <c r="J52" s="116"/>
      <c r="K52" s="109"/>
      <c r="L52" s="116"/>
      <c r="M52" s="89">
        <f t="shared" si="13"/>
        <v>6718.18</v>
      </c>
      <c r="N52" s="72"/>
      <c r="O52" s="89">
        <f t="shared" si="9"/>
        <v>6718.18</v>
      </c>
      <c r="P52" s="72">
        <v>-34.275517</v>
      </c>
      <c r="Q52" s="109">
        <f t="shared" si="10"/>
        <v>6683.904483</v>
      </c>
      <c r="R52" s="89">
        <f t="shared" si="12"/>
        <v>0.6362557170544481</v>
      </c>
    </row>
    <row r="53" spans="1:18" ht="26.25" customHeight="1">
      <c r="A53" s="113"/>
      <c r="B53" s="118" t="s">
        <v>88</v>
      </c>
      <c r="C53" s="109">
        <f>SUM(C54:C59)</f>
        <v>127133.43900000001</v>
      </c>
      <c r="D53" s="109">
        <f aca="true" t="shared" si="14" ref="D53:K53">SUM(D54:D59)</f>
        <v>12204.180169000001</v>
      </c>
      <c r="E53" s="109">
        <f t="shared" si="14"/>
        <v>75466.12604599999</v>
      </c>
      <c r="F53" s="109">
        <f t="shared" si="14"/>
        <v>8154.8687469999995</v>
      </c>
      <c r="G53" s="109">
        <f t="shared" si="14"/>
        <v>13155.322785</v>
      </c>
      <c r="H53" s="109">
        <f t="shared" si="14"/>
        <v>0</v>
      </c>
      <c r="I53" s="109">
        <f t="shared" si="14"/>
        <v>4139.489</v>
      </c>
      <c r="J53" s="109">
        <f>SUM(J54:J59)</f>
        <v>311.502426</v>
      </c>
      <c r="K53" s="109">
        <f t="shared" si="14"/>
        <v>0.10178033</v>
      </c>
      <c r="L53" s="109">
        <f>L54+L55+L57+L59+L56</f>
        <v>0</v>
      </c>
      <c r="M53" s="89">
        <f t="shared" si="13"/>
        <v>240565.02995333</v>
      </c>
      <c r="N53" s="109">
        <f>N54+N55+N57+N59+N56+N58</f>
        <v>-58871.31345799998</v>
      </c>
      <c r="O53" s="89">
        <f t="shared" si="9"/>
        <v>181693.71649533</v>
      </c>
      <c r="P53" s="109">
        <f>P54+P55+P57+P59+P56</f>
        <v>0</v>
      </c>
      <c r="Q53" s="109">
        <f t="shared" si="10"/>
        <v>181693.71649533</v>
      </c>
      <c r="R53" s="89">
        <f t="shared" si="12"/>
        <v>17.295828533614277</v>
      </c>
    </row>
    <row r="54" spans="1:18" ht="32.25" customHeight="1">
      <c r="A54" s="113"/>
      <c r="B54" s="119" t="s">
        <v>89</v>
      </c>
      <c r="C54" s="116">
        <v>42819.726</v>
      </c>
      <c r="D54" s="52">
        <v>170.6289999999999</v>
      </c>
      <c r="E54" s="120">
        <v>0.000276</v>
      </c>
      <c r="F54" s="120">
        <v>131.179</v>
      </c>
      <c r="G54" s="120">
        <v>9877.126</v>
      </c>
      <c r="H54" s="120">
        <v>0</v>
      </c>
      <c r="I54" s="116">
        <v>132.232</v>
      </c>
      <c r="J54" s="116"/>
      <c r="K54" s="5"/>
      <c r="L54" s="52"/>
      <c r="M54" s="89">
        <f t="shared" si="13"/>
        <v>53130.892276</v>
      </c>
      <c r="N54" s="74">
        <v>-52159.325350999985</v>
      </c>
      <c r="O54" s="89">
        <f>M54+N54</f>
        <v>971.5669250000137</v>
      </c>
      <c r="P54" s="72"/>
      <c r="Q54" s="109">
        <f t="shared" si="10"/>
        <v>971.5669250000137</v>
      </c>
      <c r="R54" s="89">
        <f t="shared" si="12"/>
        <v>0.09248561407550397</v>
      </c>
    </row>
    <row r="55" spans="1:18" ht="15">
      <c r="A55" s="113"/>
      <c r="B55" s="121" t="s">
        <v>90</v>
      </c>
      <c r="C55" s="116">
        <v>15621.544</v>
      </c>
      <c r="D55" s="52">
        <v>807.7439979999999</v>
      </c>
      <c r="E55" s="90">
        <v>0.187</v>
      </c>
      <c r="F55" s="90">
        <v>0.04632</v>
      </c>
      <c r="G55" s="90"/>
      <c r="H55" s="90"/>
      <c r="I55" s="52">
        <v>886.768</v>
      </c>
      <c r="J55" s="52">
        <v>0.256812</v>
      </c>
      <c r="K55" s="52"/>
      <c r="L55" s="52"/>
      <c r="M55" s="89">
        <f t="shared" si="13"/>
        <v>17316.546130000002</v>
      </c>
      <c r="N55" s="74">
        <v>-374.857895</v>
      </c>
      <c r="O55" s="89">
        <f>M55+N55</f>
        <v>16941.688235</v>
      </c>
      <c r="P55" s="72"/>
      <c r="Q55" s="109">
        <f t="shared" si="10"/>
        <v>16941.688235</v>
      </c>
      <c r="R55" s="89">
        <f t="shared" si="12"/>
        <v>1.6127169416452642</v>
      </c>
    </row>
    <row r="56" spans="1:18" ht="38.25" customHeight="1">
      <c r="A56" s="113"/>
      <c r="B56" s="97" t="s">
        <v>91</v>
      </c>
      <c r="C56" s="116">
        <v>560.504</v>
      </c>
      <c r="D56" s="52">
        <v>74.588139</v>
      </c>
      <c r="E56" s="52"/>
      <c r="F56" s="52">
        <v>0</v>
      </c>
      <c r="G56" s="52"/>
      <c r="H56" s="90"/>
      <c r="I56" s="52">
        <v>17.273</v>
      </c>
      <c r="J56" s="52">
        <v>0.198246</v>
      </c>
      <c r="K56" s="52"/>
      <c r="L56" s="52"/>
      <c r="M56" s="89">
        <f t="shared" si="13"/>
        <v>652.563385</v>
      </c>
      <c r="N56" s="74">
        <v>-365.41336099999995</v>
      </c>
      <c r="O56" s="89">
        <f t="shared" si="9"/>
        <v>287.1500240000001</v>
      </c>
      <c r="P56" s="73"/>
      <c r="Q56" s="89">
        <f t="shared" si="10"/>
        <v>287.1500240000001</v>
      </c>
      <c r="R56" s="89">
        <f t="shared" si="12"/>
        <v>0.02733444873232519</v>
      </c>
    </row>
    <row r="57" spans="1:18" ht="15">
      <c r="A57" s="113"/>
      <c r="B57" s="121" t="s">
        <v>92</v>
      </c>
      <c r="C57" s="116">
        <v>38699.766</v>
      </c>
      <c r="D57" s="52">
        <v>3334.539</v>
      </c>
      <c r="E57" s="90">
        <v>75463.77377</v>
      </c>
      <c r="F57" s="90">
        <v>7140.2794269999995</v>
      </c>
      <c r="G57" s="90">
        <v>3276.6592969999997</v>
      </c>
      <c r="H57" s="90"/>
      <c r="I57" s="52">
        <v>94.1</v>
      </c>
      <c r="J57" s="52"/>
      <c r="K57" s="52"/>
      <c r="L57" s="52"/>
      <c r="M57" s="89">
        <f t="shared" si="13"/>
        <v>128009.117494</v>
      </c>
      <c r="N57" s="72"/>
      <c r="O57" s="89">
        <f t="shared" si="9"/>
        <v>128009.117494</v>
      </c>
      <c r="P57" s="72"/>
      <c r="Q57" s="109">
        <f t="shared" si="10"/>
        <v>128009.117494</v>
      </c>
      <c r="R57" s="89">
        <f t="shared" si="12"/>
        <v>12.185472286117358</v>
      </c>
    </row>
    <row r="58" spans="1:18" ht="74.25" customHeight="1">
      <c r="A58" s="113"/>
      <c r="B58" s="97" t="s">
        <v>93</v>
      </c>
      <c r="C58" s="116">
        <v>23864.579</v>
      </c>
      <c r="D58" s="52">
        <v>6337.492032</v>
      </c>
      <c r="E58" s="90">
        <v>0.356</v>
      </c>
      <c r="F58" s="90">
        <v>786.752</v>
      </c>
      <c r="G58" s="90">
        <v>0.580488</v>
      </c>
      <c r="H58" s="90"/>
      <c r="I58" s="52">
        <v>2169.005</v>
      </c>
      <c r="J58" s="52">
        <v>311.047368</v>
      </c>
      <c r="K58" s="52"/>
      <c r="L58" s="52"/>
      <c r="M58" s="89">
        <f t="shared" si="13"/>
        <v>33469.811888</v>
      </c>
      <c r="N58" s="82">
        <v>-5256.716850999999</v>
      </c>
      <c r="O58" s="89">
        <f t="shared" si="9"/>
        <v>28213.095037</v>
      </c>
      <c r="P58" s="72"/>
      <c r="Q58" s="109">
        <f t="shared" si="10"/>
        <v>28213.095037</v>
      </c>
      <c r="R58" s="89">
        <f t="shared" si="12"/>
        <v>2.685667196284457</v>
      </c>
    </row>
    <row r="59" spans="1:18" ht="15">
      <c r="A59" s="113"/>
      <c r="B59" s="121" t="s">
        <v>94</v>
      </c>
      <c r="C59" s="116">
        <v>5567.32</v>
      </c>
      <c r="D59" s="52">
        <v>1479.1879999999999</v>
      </c>
      <c r="E59" s="90">
        <v>1.809</v>
      </c>
      <c r="F59" s="90">
        <v>96.612</v>
      </c>
      <c r="G59" s="90">
        <v>0.957</v>
      </c>
      <c r="H59" s="90"/>
      <c r="I59" s="52">
        <v>840.111</v>
      </c>
      <c r="J59" s="52">
        <v>0</v>
      </c>
      <c r="K59" s="52">
        <v>0.10178033</v>
      </c>
      <c r="L59" s="52"/>
      <c r="M59" s="89">
        <f t="shared" si="13"/>
        <v>7986.09878033</v>
      </c>
      <c r="N59" s="74">
        <v>-715</v>
      </c>
      <c r="O59" s="89">
        <f t="shared" si="9"/>
        <v>7271.09878033</v>
      </c>
      <c r="P59" s="72"/>
      <c r="Q59" s="109">
        <f t="shared" si="10"/>
        <v>7271.09878033</v>
      </c>
      <c r="R59" s="89">
        <f t="shared" si="12"/>
        <v>0.6921520467593713</v>
      </c>
    </row>
    <row r="60" spans="1:18" s="72" customFormat="1" ht="31.5" customHeight="1">
      <c r="A60" s="122"/>
      <c r="B60" s="123" t="s">
        <v>95</v>
      </c>
      <c r="C60" s="116">
        <v>491.656</v>
      </c>
      <c r="D60" s="52">
        <v>0</v>
      </c>
      <c r="E60" s="90">
        <v>0</v>
      </c>
      <c r="F60" s="90"/>
      <c r="G60" s="90"/>
      <c r="H60" s="90"/>
      <c r="I60" s="52">
        <v>79.999</v>
      </c>
      <c r="J60" s="89">
        <v>0</v>
      </c>
      <c r="K60" s="89"/>
      <c r="L60" s="52"/>
      <c r="M60" s="89">
        <f t="shared" si="13"/>
        <v>571.655</v>
      </c>
      <c r="N60" s="74">
        <v>-60.081638</v>
      </c>
      <c r="O60" s="89">
        <f t="shared" si="9"/>
        <v>511.573362</v>
      </c>
      <c r="Q60" s="109">
        <f t="shared" si="10"/>
        <v>511.573362</v>
      </c>
      <c r="R60" s="89">
        <f t="shared" si="12"/>
        <v>0.048697804867368674</v>
      </c>
    </row>
    <row r="61" spans="1:18" ht="19.5" customHeight="1">
      <c r="A61" s="113"/>
      <c r="B61" s="112" t="s">
        <v>96</v>
      </c>
      <c r="C61" s="89">
        <f>SUM(C62:C63)</f>
        <v>5885.3460000000005</v>
      </c>
      <c r="D61" s="89">
        <f>D62+D63</f>
        <v>14712.221713</v>
      </c>
      <c r="E61" s="91">
        <f aca="true" t="shared" si="15" ref="E61:L61">E62+E63</f>
        <v>2.779</v>
      </c>
      <c r="F61" s="91">
        <f t="shared" si="15"/>
        <v>1.535</v>
      </c>
      <c r="G61" s="91">
        <f t="shared" si="15"/>
        <v>1.605</v>
      </c>
      <c r="H61" s="91">
        <f t="shared" si="15"/>
        <v>0</v>
      </c>
      <c r="I61" s="89">
        <f>I62+I63</f>
        <v>1198.193</v>
      </c>
      <c r="J61" s="89">
        <f t="shared" si="15"/>
        <v>0</v>
      </c>
      <c r="K61" s="52">
        <f t="shared" si="15"/>
        <v>0</v>
      </c>
      <c r="L61" s="89">
        <f t="shared" si="15"/>
        <v>2953.86647</v>
      </c>
      <c r="M61" s="89">
        <f t="shared" si="13"/>
        <v>24755.546183</v>
      </c>
      <c r="N61" s="89">
        <f>N62+N63</f>
        <v>-17.309638</v>
      </c>
      <c r="O61" s="89">
        <f t="shared" si="9"/>
        <v>24738.236545</v>
      </c>
      <c r="P61" s="72">
        <f>P62+P63</f>
        <v>-78.40299999999999</v>
      </c>
      <c r="Q61" s="109">
        <f>O61+P61</f>
        <v>24659.833545</v>
      </c>
      <c r="R61" s="89">
        <f t="shared" si="12"/>
        <v>2.347424340746269</v>
      </c>
    </row>
    <row r="62" spans="1:18" ht="19.5" customHeight="1">
      <c r="A62" s="113"/>
      <c r="B62" s="121" t="s">
        <v>97</v>
      </c>
      <c r="C62" s="52">
        <v>5702.243</v>
      </c>
      <c r="D62" s="116">
        <v>14455.637713</v>
      </c>
      <c r="E62" s="90">
        <v>2.779</v>
      </c>
      <c r="F62" s="90">
        <v>1.535</v>
      </c>
      <c r="G62" s="90">
        <v>1.605</v>
      </c>
      <c r="H62" s="90"/>
      <c r="I62" s="52">
        <v>1197.97</v>
      </c>
      <c r="J62" s="52"/>
      <c r="K62" s="89">
        <v>0</v>
      </c>
      <c r="L62" s="116">
        <v>2953.86647</v>
      </c>
      <c r="M62" s="89">
        <f t="shared" si="13"/>
        <v>24315.636183</v>
      </c>
      <c r="N62" s="89">
        <v>-17.309638</v>
      </c>
      <c r="O62" s="89">
        <f t="shared" si="9"/>
        <v>24298.326545</v>
      </c>
      <c r="P62" s="72"/>
      <c r="Q62" s="109">
        <f t="shared" si="10"/>
        <v>24298.326545</v>
      </c>
      <c r="R62" s="89">
        <f t="shared" si="12"/>
        <v>2.313011686273091</v>
      </c>
    </row>
    <row r="63" spans="1:18" ht="19.5" customHeight="1">
      <c r="A63" s="113"/>
      <c r="B63" s="121" t="s">
        <v>98</v>
      </c>
      <c r="C63" s="116">
        <v>183.103</v>
      </c>
      <c r="D63" s="116">
        <v>256.584</v>
      </c>
      <c r="E63" s="120"/>
      <c r="F63" s="120">
        <v>0</v>
      </c>
      <c r="G63" s="120"/>
      <c r="H63" s="120"/>
      <c r="I63" s="52">
        <v>0.223</v>
      </c>
      <c r="J63" s="89"/>
      <c r="K63" s="89"/>
      <c r="L63" s="116"/>
      <c r="M63" s="89">
        <f t="shared" si="13"/>
        <v>439.91</v>
      </c>
      <c r="N63" s="82"/>
      <c r="O63" s="89">
        <f t="shared" si="9"/>
        <v>439.91</v>
      </c>
      <c r="P63" s="72">
        <f>-22.217-56.186</f>
        <v>-78.40299999999999</v>
      </c>
      <c r="Q63" s="109">
        <f t="shared" si="10"/>
        <v>361.50700000000006</v>
      </c>
      <c r="R63" s="89">
        <f t="shared" si="12"/>
        <v>0.03441265447317769</v>
      </c>
    </row>
    <row r="64" spans="1:18" ht="23.25" customHeight="1">
      <c r="A64" s="113"/>
      <c r="B64" s="112" t="s">
        <v>78</v>
      </c>
      <c r="C64" s="109">
        <f>C65+C66</f>
        <v>5742.504</v>
      </c>
      <c r="D64" s="109">
        <f>D65+D66</f>
        <v>2009.693</v>
      </c>
      <c r="E64" s="109">
        <f>E65+E66</f>
        <v>0</v>
      </c>
      <c r="F64" s="109">
        <f>F65+F66</f>
        <v>0</v>
      </c>
      <c r="G64" s="109">
        <f>G65+G66</f>
        <v>0</v>
      </c>
      <c r="H64" s="120"/>
      <c r="I64" s="109">
        <f>I65+I66</f>
        <v>4.783</v>
      </c>
      <c r="J64" s="89"/>
      <c r="K64" s="89">
        <f>K65+K66</f>
        <v>0</v>
      </c>
      <c r="L64" s="109">
        <f>L65+L66</f>
        <v>90.16849</v>
      </c>
      <c r="M64" s="89">
        <f t="shared" si="13"/>
        <v>7847.1484900000005</v>
      </c>
      <c r="N64" s="109">
        <f>N65+N66</f>
        <v>-90.16849</v>
      </c>
      <c r="O64" s="89">
        <f t="shared" si="9"/>
        <v>7756.9800000000005</v>
      </c>
      <c r="P64" s="109">
        <f>P65+P66</f>
        <v>-7756.98</v>
      </c>
      <c r="Q64" s="109">
        <f t="shared" si="10"/>
        <v>0</v>
      </c>
      <c r="R64" s="89">
        <f t="shared" si="12"/>
        <v>0</v>
      </c>
    </row>
    <row r="65" spans="1:18" ht="15">
      <c r="A65" s="113"/>
      <c r="B65" s="124" t="s">
        <v>99</v>
      </c>
      <c r="C65" s="125">
        <v>4028.616</v>
      </c>
      <c r="D65" s="116">
        <v>0</v>
      </c>
      <c r="E65" s="120">
        <v>0</v>
      </c>
      <c r="F65" s="120">
        <v>0</v>
      </c>
      <c r="G65" s="120"/>
      <c r="H65" s="120">
        <v>0</v>
      </c>
      <c r="I65" s="116"/>
      <c r="J65" s="89"/>
      <c r="K65" s="89"/>
      <c r="L65" s="116"/>
      <c r="M65" s="89">
        <f t="shared" si="13"/>
        <v>4028.616</v>
      </c>
      <c r="N65" s="72"/>
      <c r="O65" s="89">
        <f t="shared" si="9"/>
        <v>4028.616</v>
      </c>
      <c r="P65" s="72">
        <f>-O65</f>
        <v>-4028.616</v>
      </c>
      <c r="Q65" s="109"/>
      <c r="R65" s="89">
        <f t="shared" si="12"/>
        <v>0</v>
      </c>
    </row>
    <row r="66" spans="1:18" ht="19.5" customHeight="1">
      <c r="A66" s="113"/>
      <c r="B66" s="124" t="s">
        <v>100</v>
      </c>
      <c r="C66" s="116">
        <v>1713.888</v>
      </c>
      <c r="D66" s="116">
        <v>2009.693</v>
      </c>
      <c r="E66" s="120">
        <v>0</v>
      </c>
      <c r="F66" s="120">
        <v>0</v>
      </c>
      <c r="G66" s="120"/>
      <c r="H66" s="120">
        <v>0</v>
      </c>
      <c r="I66" s="116">
        <v>4.783</v>
      </c>
      <c r="J66" s="89"/>
      <c r="K66" s="89"/>
      <c r="L66" s="116">
        <v>90.16849</v>
      </c>
      <c r="M66" s="89">
        <f t="shared" si="13"/>
        <v>3818.53249</v>
      </c>
      <c r="N66" s="74">
        <v>-90.16849</v>
      </c>
      <c r="O66" s="89">
        <f t="shared" si="9"/>
        <v>3728.364</v>
      </c>
      <c r="P66" s="72">
        <f>-O66</f>
        <v>-3728.364</v>
      </c>
      <c r="Q66" s="109">
        <f t="shared" si="10"/>
        <v>0</v>
      </c>
      <c r="R66" s="89">
        <f t="shared" si="12"/>
        <v>0</v>
      </c>
    </row>
    <row r="67" spans="1:18" ht="34.5" customHeight="1">
      <c r="A67" s="113"/>
      <c r="B67" s="126" t="s">
        <v>101</v>
      </c>
      <c r="C67" s="116">
        <v>-951.328</v>
      </c>
      <c r="D67" s="116">
        <v>-584.565</v>
      </c>
      <c r="E67" s="120">
        <v>-5.671</v>
      </c>
      <c r="F67" s="120">
        <v>-10.505</v>
      </c>
      <c r="G67" s="120">
        <v>-22.628</v>
      </c>
      <c r="H67" s="120"/>
      <c r="I67" s="120">
        <v>-63.381</v>
      </c>
      <c r="J67" s="120">
        <v>-0.000425</v>
      </c>
      <c r="K67" s="116"/>
      <c r="L67" s="116"/>
      <c r="M67" s="89">
        <f t="shared" si="13"/>
        <v>-1638.0784250000002</v>
      </c>
      <c r="N67" s="72"/>
      <c r="O67" s="89">
        <f t="shared" si="9"/>
        <v>-1638.0784250000002</v>
      </c>
      <c r="P67" s="72"/>
      <c r="Q67" s="109">
        <f t="shared" si="10"/>
        <v>-1638.0784250000002</v>
      </c>
      <c r="R67" s="89">
        <f t="shared" si="12"/>
        <v>-0.155932324517899</v>
      </c>
    </row>
    <row r="68" spans="2:18" ht="12" customHeight="1">
      <c r="B68" s="126"/>
      <c r="C68" s="116"/>
      <c r="D68" s="116"/>
      <c r="E68" s="120"/>
      <c r="F68" s="120"/>
      <c r="G68" s="120"/>
      <c r="H68" s="120"/>
      <c r="I68" s="5"/>
      <c r="J68" s="89"/>
      <c r="K68" s="116"/>
      <c r="L68" s="116"/>
      <c r="M68" s="89"/>
      <c r="N68" s="72"/>
      <c r="O68" s="89"/>
      <c r="P68" s="72"/>
      <c r="Q68" s="109"/>
      <c r="R68" s="89"/>
    </row>
    <row r="69" spans="2:18" ht="34.5" customHeight="1" thickBot="1">
      <c r="B69" s="127" t="s">
        <v>102</v>
      </c>
      <c r="C69" s="128">
        <f aca="true" t="shared" si="16" ref="C69:L69">C21-C47</f>
        <v>-85981.90833899996</v>
      </c>
      <c r="D69" s="128">
        <f t="shared" si="16"/>
        <v>158.58998199997586</v>
      </c>
      <c r="E69" s="129">
        <f t="shared" si="16"/>
        <v>-3685.535275999995</v>
      </c>
      <c r="F69" s="129">
        <f t="shared" si="16"/>
        <v>-1255.589320000001</v>
      </c>
      <c r="G69" s="129">
        <f t="shared" si="16"/>
        <v>-2527.7459940000117</v>
      </c>
      <c r="H69" s="129">
        <f t="shared" si="16"/>
        <v>0</v>
      </c>
      <c r="I69" s="128">
        <f t="shared" si="16"/>
        <v>2504.897000000001</v>
      </c>
      <c r="J69" s="128">
        <f t="shared" si="16"/>
        <v>15.425554999999974</v>
      </c>
      <c r="K69" s="128">
        <f t="shared" si="16"/>
        <v>106.06906229999998</v>
      </c>
      <c r="L69" s="128">
        <f t="shared" si="16"/>
        <v>-21.912773000000016</v>
      </c>
      <c r="M69" s="128">
        <f>SUM(C69:L69)</f>
        <v>-90687.7101027</v>
      </c>
      <c r="N69" s="128">
        <f>N21-N47</f>
        <v>-5.0000089686363935E-06</v>
      </c>
      <c r="O69" s="128">
        <f>O21-O47</f>
        <v>-90687.71010770008</v>
      </c>
      <c r="P69" s="128">
        <f>P21-P47</f>
        <v>6634.8445169999995</v>
      </c>
      <c r="Q69" s="128">
        <f>Q21-Q47</f>
        <v>-84052.86559070012</v>
      </c>
      <c r="R69" s="130">
        <f>Q69/$Q$11*100</f>
        <v>-8.001179011895232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2020-12-23T10:37:04Z</cp:lastPrinted>
  <dcterms:created xsi:type="dcterms:W3CDTF">2020-12-23T10:27:35Z</dcterms:created>
  <dcterms:modified xsi:type="dcterms:W3CDTF">2020-12-23T13:07:42Z</dcterms:modified>
  <cp:category/>
  <cp:version/>
  <cp:contentType/>
  <cp:contentStatus/>
</cp:coreProperties>
</file>