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1909\retea on 10.236.1.89\Executii\Executii 2020\12 decembrie 2020\site decembrie 2020\"/>
    </mc:Choice>
  </mc:AlternateContent>
  <bookViews>
    <workbookView xWindow="0" yWindow="0" windowWidth="23040" windowHeight="8904"/>
  </bookViews>
  <sheets>
    <sheet name="decembrie 2020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[2]BoP!#REF!</definedName>
    <definedName name="_______CPI98">'[3]REER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'[4]Annual Tables'!#REF!</definedName>
    <definedName name="_______PAG2">[4]Index!#REF!</definedName>
    <definedName name="_______PAG3">[4]Index!#REF!</definedName>
    <definedName name="_______PAG4">[4]Index!#REF!</definedName>
    <definedName name="_______PAG5">[4]Index!#REF!</definedName>
    <definedName name="_______PAG6">[4]Index!#REF!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'[3]REER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[2]RES!#REF!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[5]INT_RATES_old!$A$1:$I$34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[6]EU2DBase!$C$1:$F$196</definedName>
    <definedName name="_______UKR2">[6]EU2DBase!$G$1:$U$196</definedName>
    <definedName name="_______UKR3">[6]EU2DBase!#REF!</definedName>
    <definedName name="_______WEO1">#REF!</definedName>
    <definedName name="_______WEO2">#REF!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a47">[0]!___BOP2 [7]LINK!$A$1:$A$42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'decembrie 2020 '!$A$1:$S$69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'decembrie 2020 '!$13:$18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8" i="1" l="1"/>
  <c r="N67" i="1"/>
  <c r="P67" i="1" s="1"/>
  <c r="R67" i="1" s="1"/>
  <c r="L64" i="1"/>
  <c r="D64" i="1"/>
  <c r="O64" i="1"/>
  <c r="M64" i="1"/>
  <c r="K64" i="1"/>
  <c r="I64" i="1"/>
  <c r="G64" i="1"/>
  <c r="F64" i="1"/>
  <c r="E64" i="1"/>
  <c r="C64" i="1"/>
  <c r="Q63" i="1"/>
  <c r="Q61" i="1" s="1"/>
  <c r="N63" i="1"/>
  <c r="P63" i="1" s="1"/>
  <c r="L61" i="1"/>
  <c r="K61" i="1"/>
  <c r="J61" i="1"/>
  <c r="I61" i="1"/>
  <c r="H61" i="1"/>
  <c r="G61" i="1"/>
  <c r="F61" i="1"/>
  <c r="E61" i="1"/>
  <c r="C61" i="1"/>
  <c r="N60" i="1"/>
  <c r="P60" i="1" s="1"/>
  <c r="R60" i="1" s="1"/>
  <c r="N59" i="1"/>
  <c r="J53" i="1"/>
  <c r="J48" i="1" s="1"/>
  <c r="F53" i="1"/>
  <c r="F48" i="1" s="1"/>
  <c r="E53" i="1"/>
  <c r="E48" i="1" s="1"/>
  <c r="N57" i="1"/>
  <c r="P57" i="1" s="1"/>
  <c r="R57" i="1" s="1"/>
  <c r="N55" i="1"/>
  <c r="Q53" i="1"/>
  <c r="Q48" i="1" s="1"/>
  <c r="M53" i="1"/>
  <c r="M48" i="1" s="1"/>
  <c r="L53" i="1"/>
  <c r="K53" i="1"/>
  <c r="K48" i="1" s="1"/>
  <c r="H53" i="1"/>
  <c r="H48" i="1" s="1"/>
  <c r="G53" i="1"/>
  <c r="G48" i="1" s="1"/>
  <c r="C53" i="1"/>
  <c r="C48" i="1" s="1"/>
  <c r="N52" i="1"/>
  <c r="P52" i="1" s="1"/>
  <c r="R52" i="1" s="1"/>
  <c r="N50" i="1"/>
  <c r="N44" i="1"/>
  <c r="P44" i="1" s="1"/>
  <c r="R44" i="1" s="1"/>
  <c r="N43" i="1"/>
  <c r="P43" i="1" s="1"/>
  <c r="R43" i="1" s="1"/>
  <c r="N42" i="1"/>
  <c r="P42" i="1" s="1"/>
  <c r="N36" i="1"/>
  <c r="N35" i="1"/>
  <c r="P35" i="1" s="1"/>
  <c r="R35" i="1" s="1"/>
  <c r="N34" i="1"/>
  <c r="P34" i="1" s="1"/>
  <c r="R34" i="1" s="1"/>
  <c r="N33" i="1"/>
  <c r="P33" i="1" s="1"/>
  <c r="R33" i="1" s="1"/>
  <c r="N31" i="1"/>
  <c r="P31" i="1" s="1"/>
  <c r="R31" i="1" s="1"/>
  <c r="N30" i="1"/>
  <c r="P30" i="1" s="1"/>
  <c r="R30" i="1" s="1"/>
  <c r="Q29" i="1"/>
  <c r="O29" i="1"/>
  <c r="M29" i="1"/>
  <c r="L29" i="1"/>
  <c r="K29" i="1"/>
  <c r="J29" i="1"/>
  <c r="I29" i="1"/>
  <c r="H29" i="1"/>
  <c r="G29" i="1"/>
  <c r="F29" i="1"/>
  <c r="E29" i="1"/>
  <c r="N28" i="1"/>
  <c r="P28" i="1" s="1"/>
  <c r="R28" i="1" s="1"/>
  <c r="N27" i="1"/>
  <c r="P27" i="1" s="1"/>
  <c r="R27" i="1" s="1"/>
  <c r="D24" i="1"/>
  <c r="N26" i="1"/>
  <c r="P26" i="1" s="1"/>
  <c r="R26" i="1" s="1"/>
  <c r="S26" i="1" s="1"/>
  <c r="N25" i="1"/>
  <c r="P25" i="1" s="1"/>
  <c r="R25" i="1" s="1"/>
  <c r="Q24" i="1"/>
  <c r="O24" i="1"/>
  <c r="M24" i="1"/>
  <c r="L24" i="1"/>
  <c r="K24" i="1"/>
  <c r="J24" i="1"/>
  <c r="I24" i="1"/>
  <c r="H24" i="1"/>
  <c r="G24" i="1"/>
  <c r="F24" i="1"/>
  <c r="E24" i="1"/>
  <c r="M22" i="1"/>
  <c r="M21" i="1" s="1"/>
  <c r="H21" i="1"/>
  <c r="S65" i="1"/>
  <c r="I23" i="1" l="1"/>
  <c r="I22" i="1" s="1"/>
  <c r="I21" i="1" s="1"/>
  <c r="R63" i="1"/>
  <c r="S63" i="1" s="1"/>
  <c r="Q23" i="1"/>
  <c r="Q22" i="1" s="1"/>
  <c r="J47" i="1"/>
  <c r="O23" i="1"/>
  <c r="O22" i="1" s="1"/>
  <c r="E47" i="1"/>
  <c r="E69" i="1" s="1"/>
  <c r="K47" i="1"/>
  <c r="G47" i="1"/>
  <c r="H47" i="1"/>
  <c r="J23" i="1"/>
  <c r="S25" i="1"/>
  <c r="N37" i="1"/>
  <c r="P37" i="1" s="1"/>
  <c r="R37" i="1" s="1"/>
  <c r="S37" i="1" s="1"/>
  <c r="N39" i="1"/>
  <c r="P39" i="1" s="1"/>
  <c r="R39" i="1" s="1"/>
  <c r="S39" i="1" s="1"/>
  <c r="N51" i="1"/>
  <c r="P51" i="1" s="1"/>
  <c r="R51" i="1" s="1"/>
  <c r="S51" i="1" s="1"/>
  <c r="H69" i="1"/>
  <c r="F23" i="1"/>
  <c r="F22" i="1" s="1"/>
  <c r="F21" i="1" s="1"/>
  <c r="L23" i="1"/>
  <c r="L22" i="1" s="1"/>
  <c r="L21" i="1" s="1"/>
  <c r="N32" i="1"/>
  <c r="P32" i="1" s="1"/>
  <c r="R32" i="1" s="1"/>
  <c r="S32" i="1" s="1"/>
  <c r="L48" i="1"/>
  <c r="L47" i="1" s="1"/>
  <c r="N66" i="1"/>
  <c r="P66" i="1" s="1"/>
  <c r="Q66" i="1" s="1"/>
  <c r="R66" i="1" s="1"/>
  <c r="S66" i="1" s="1"/>
  <c r="S27" i="1"/>
  <c r="S44" i="1"/>
  <c r="P50" i="1"/>
  <c r="R50" i="1" s="1"/>
  <c r="S50" i="1" s="1"/>
  <c r="P59" i="1"/>
  <c r="R59" i="1" s="1"/>
  <c r="S59" i="1" s="1"/>
  <c r="S33" i="1"/>
  <c r="N40" i="1"/>
  <c r="P40" i="1" s="1"/>
  <c r="R40" i="1" s="1"/>
  <c r="S40" i="1" s="1"/>
  <c r="N56" i="1"/>
  <c r="P56" i="1" s="1"/>
  <c r="R56" i="1" s="1"/>
  <c r="S56" i="1" s="1"/>
  <c r="D61" i="1"/>
  <c r="N61" i="1" s="1"/>
  <c r="S34" i="1"/>
  <c r="C47" i="1"/>
  <c r="S60" i="1"/>
  <c r="E23" i="1"/>
  <c r="E22" i="1" s="1"/>
  <c r="E21" i="1" s="1"/>
  <c r="K23" i="1"/>
  <c r="K22" i="1" s="1"/>
  <c r="K21" i="1" s="1"/>
  <c r="O53" i="1"/>
  <c r="O48" i="1" s="1"/>
  <c r="P55" i="1"/>
  <c r="R55" i="1" s="1"/>
  <c r="S55" i="1" s="1"/>
  <c r="S28" i="1"/>
  <c r="S30" i="1"/>
  <c r="S43" i="1"/>
  <c r="S52" i="1"/>
  <c r="S57" i="1"/>
  <c r="D29" i="1"/>
  <c r="D23" i="1" s="1"/>
  <c r="D22" i="1" s="1"/>
  <c r="D21" i="1" s="1"/>
  <c r="S35" i="1"/>
  <c r="M47" i="1"/>
  <c r="M69" i="1" s="1"/>
  <c r="S31" i="1"/>
  <c r="P36" i="1"/>
  <c r="R36" i="1" s="1"/>
  <c r="S36" i="1" s="1"/>
  <c r="F47" i="1"/>
  <c r="N64" i="1"/>
  <c r="P64" i="1" s="1"/>
  <c r="S67" i="1"/>
  <c r="C24" i="1"/>
  <c r="N24" i="1" s="1"/>
  <c r="P24" i="1" s="1"/>
  <c r="R24" i="1" s="1"/>
  <c r="S24" i="1" s="1"/>
  <c r="G23" i="1"/>
  <c r="G22" i="1" s="1"/>
  <c r="G21" i="1" s="1"/>
  <c r="D53" i="1"/>
  <c r="D48" i="1" s="1"/>
  <c r="N65" i="1"/>
  <c r="P65" i="1" s="1"/>
  <c r="Q65" i="1" s="1"/>
  <c r="H23" i="1"/>
  <c r="Q42" i="1"/>
  <c r="R42" i="1" s="1"/>
  <c r="S42" i="1" s="1"/>
  <c r="C29" i="1"/>
  <c r="N49" i="1"/>
  <c r="P49" i="1" s="1"/>
  <c r="R49" i="1" s="1"/>
  <c r="S49" i="1" s="1"/>
  <c r="N38" i="1"/>
  <c r="N41" i="1"/>
  <c r="P41" i="1" s="1"/>
  <c r="R41" i="1" s="1"/>
  <c r="S41" i="1" s="1"/>
  <c r="I53" i="1"/>
  <c r="I48" i="1" s="1"/>
  <c r="I47" i="1" s="1"/>
  <c r="N54" i="1"/>
  <c r="O61" i="1"/>
  <c r="N58" i="1"/>
  <c r="P58" i="1" s="1"/>
  <c r="R58" i="1" s="1"/>
  <c r="S58" i="1" s="1"/>
  <c r="N62" i="1"/>
  <c r="P62" i="1" s="1"/>
  <c r="R62" i="1" s="1"/>
  <c r="S62" i="1" s="1"/>
  <c r="K69" i="1" l="1"/>
  <c r="O47" i="1"/>
  <c r="D47" i="1"/>
  <c r="D69" i="1" s="1"/>
  <c r="G69" i="1"/>
  <c r="P61" i="1"/>
  <c r="R61" i="1" s="1"/>
  <c r="S61" i="1" s="1"/>
  <c r="F69" i="1"/>
  <c r="Q21" i="1"/>
  <c r="P54" i="1"/>
  <c r="R54" i="1" s="1"/>
  <c r="S54" i="1" s="1"/>
  <c r="L69" i="1"/>
  <c r="Q64" i="1"/>
  <c r="Q47" i="1" s="1"/>
  <c r="J21" i="1"/>
  <c r="J69" i="1" s="1"/>
  <c r="N45" i="1"/>
  <c r="P45" i="1" s="1"/>
  <c r="R45" i="1" s="1"/>
  <c r="S45" i="1" s="1"/>
  <c r="I69" i="1"/>
  <c r="O38" i="1"/>
  <c r="O21" i="1" s="1"/>
  <c r="O69" i="1" s="1"/>
  <c r="N53" i="1"/>
  <c r="P53" i="1" s="1"/>
  <c r="R53" i="1" s="1"/>
  <c r="S53" i="1" s="1"/>
  <c r="N29" i="1"/>
  <c r="P29" i="1" s="1"/>
  <c r="R29" i="1" s="1"/>
  <c r="S29" i="1" s="1"/>
  <c r="C23" i="1"/>
  <c r="N48" i="1"/>
  <c r="P48" i="1" s="1"/>
  <c r="R48" i="1" s="1"/>
  <c r="S48" i="1" s="1"/>
  <c r="Q69" i="1" l="1"/>
  <c r="N47" i="1"/>
  <c r="P47" i="1" s="1"/>
  <c r="R64" i="1"/>
  <c r="S64" i="1" s="1"/>
  <c r="R47" i="1"/>
  <c r="S47" i="1" s="1"/>
  <c r="N23" i="1"/>
  <c r="P23" i="1" s="1"/>
  <c r="R23" i="1" s="1"/>
  <c r="S23" i="1" s="1"/>
  <c r="C22" i="1"/>
  <c r="P38" i="1"/>
  <c r="R38" i="1" s="1"/>
  <c r="S38" i="1" s="1"/>
  <c r="C21" i="1" l="1"/>
  <c r="N22" i="1"/>
  <c r="P22" i="1" s="1"/>
  <c r="R22" i="1" s="1"/>
  <c r="S22" i="1" s="1"/>
  <c r="N21" i="1" l="1"/>
  <c r="P21" i="1" s="1"/>
  <c r="C69" i="1"/>
  <c r="N69" i="1" l="1"/>
  <c r="P69" i="1"/>
  <c r="R21" i="1"/>
  <c r="R69" i="1" l="1"/>
  <c r="S21" i="1"/>
  <c r="S69" i="1" l="1"/>
</calcChain>
</file>

<file path=xl/sharedStrings.xml><?xml version="1.0" encoding="utf-8"?>
<sst xmlns="http://schemas.openxmlformats.org/spreadsheetml/2006/main" count="115" uniqueCount="107">
  <si>
    <t>Anexa nr.1</t>
  </si>
  <si>
    <t xml:space="preserve">BUGETUL GENERAL CONSOLIDAT </t>
  </si>
  <si>
    <t>Realizări 01.01 - 31.12.2020</t>
  </si>
  <si>
    <t>PIB 2020</t>
  </si>
  <si>
    <t>-milioane lei -</t>
  </si>
  <si>
    <t xml:space="preserve">Bugetul </t>
  </si>
  <si>
    <t xml:space="preserve">Fondul </t>
  </si>
  <si>
    <t xml:space="preserve">Credite </t>
  </si>
  <si>
    <t xml:space="preserve">Fonduri </t>
  </si>
  <si>
    <t>Bugetul</t>
  </si>
  <si>
    <t>Eximbank</t>
  </si>
  <si>
    <t>Total</t>
  </si>
  <si>
    <t xml:space="preserve">Transferuri </t>
  </si>
  <si>
    <t>Opera-</t>
  </si>
  <si>
    <t>Buget general consolidat</t>
  </si>
  <si>
    <t>de</t>
  </si>
  <si>
    <t xml:space="preserve">centralizat </t>
  </si>
  <si>
    <t>asig</t>
  </si>
  <si>
    <t xml:space="preserve">asig. </t>
  </si>
  <si>
    <t xml:space="preserve">national </t>
  </si>
  <si>
    <t xml:space="preserve">externe </t>
  </si>
  <si>
    <t>institutiilor</t>
  </si>
  <si>
    <t xml:space="preserve"> trezoreriei </t>
  </si>
  <si>
    <t xml:space="preserve"> Companiei </t>
  </si>
  <si>
    <t>in perioada</t>
  </si>
  <si>
    <t xml:space="preserve">intre </t>
  </si>
  <si>
    <t xml:space="preserve"> buget </t>
  </si>
  <si>
    <t xml:space="preserve">tiuni </t>
  </si>
  <si>
    <t>stat</t>
  </si>
  <si>
    <t xml:space="preserve">al unitatilor </t>
  </si>
  <si>
    <t xml:space="preserve">sociale </t>
  </si>
  <si>
    <t xml:space="preserve">pentru </t>
  </si>
  <si>
    <t>unic de</t>
  </si>
  <si>
    <t>ministere</t>
  </si>
  <si>
    <t>publice</t>
  </si>
  <si>
    <t xml:space="preserve"> neram-</t>
  </si>
  <si>
    <t>statului</t>
  </si>
  <si>
    <t xml:space="preserve">  nationale de </t>
  </si>
  <si>
    <t xml:space="preserve">04.08.2020-
</t>
  </si>
  <si>
    <t>bugete</t>
  </si>
  <si>
    <t xml:space="preserve">  general </t>
  </si>
  <si>
    <t>finan-</t>
  </si>
  <si>
    <t xml:space="preserve">adm. </t>
  </si>
  <si>
    <t>de stat</t>
  </si>
  <si>
    <t xml:space="preserve">somaj </t>
  </si>
  <si>
    <t xml:space="preserve"> asigurari </t>
  </si>
  <si>
    <t xml:space="preserve"> finantate </t>
  </si>
  <si>
    <t xml:space="preserve">bursabile </t>
  </si>
  <si>
    <t>administrare</t>
  </si>
  <si>
    <t xml:space="preserve">(se scad) </t>
  </si>
  <si>
    <t xml:space="preserve"> consolidat</t>
  </si>
  <si>
    <t>ciare</t>
  </si>
  <si>
    <t xml:space="preserve">teritoriale </t>
  </si>
  <si>
    <t>sociale  de</t>
  </si>
  <si>
    <t xml:space="preserve"> integral sau </t>
  </si>
  <si>
    <t xml:space="preserve">a infrastructurii </t>
  </si>
  <si>
    <t>Sume</t>
  </si>
  <si>
    <t>% din PIB</t>
  </si>
  <si>
    <t xml:space="preserve"> sanatate </t>
  </si>
  <si>
    <t xml:space="preserve"> partial din
venituri 
proprii</t>
  </si>
  <si>
    <t>rutiere</t>
  </si>
  <si>
    <t xml:space="preserve">   VENITURI TOTALE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</si>
  <si>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</si>
  <si>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</si>
  <si>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</si>
  <si>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</si>
  <si>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</si>
  <si>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</si>
  <si>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</si>
  <si>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</si>
  <si>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 xml:space="preserve"> TVA</t>
  </si>
  <si>
    <t>Accize</t>
  </si>
  <si>
    <t xml:space="preserve"> Alte impozite si taxe pe bunuri si servicii</t>
  </si>
  <si>
    <t xml:space="preserve">Taxe pe utilizarea bunurilor, autorizarea utilizarii bunurilor sau pe  desfasurarea de activitati </t>
  </si>
  <si>
    <t>Impozit pe comertul exterior si tranzactiile internationale (taxe vamale)</t>
  </si>
  <si>
    <t>Alte impozite si taxe fiscale</t>
  </si>
  <si>
    <t xml:space="preserve">  Venituri nefiscale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</si>
  <si>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</si>
  <si>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</si>
  <si>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</si>
  <si>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</si>
  <si>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</si>
  <si>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în curs de distribuire</t>
  </si>
  <si>
    <t xml:space="preserve">Alte sume primite de la UE </t>
  </si>
  <si>
    <t>Sume primite de la UE/alti donatori in contul platilor efectuate si prefinantari aferente cadrului financiar 2014-2020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</si>
  <si>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</si>
  <si>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</si>
  <si>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</si>
  <si>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</si>
  <si>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</si>
  <si>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</si>
  <si>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- Total </t>
  </si>
  <si>
    <t xml:space="preserve">Transferuri intre unitati ale administratiei publice </t>
  </si>
  <si>
    <t xml:space="preserve">Alte transferuri </t>
  </si>
  <si>
    <t>Proiecte cu finantare din fonduri externe nerambursabile</t>
  </si>
  <si>
    <t>Asistenta sociala</t>
  </si>
  <si>
    <t>Proiecte cu finantare din fonduri externe nerambursabile aferente cadrului 
financiar 2014-2020</t>
  </si>
  <si>
    <t>Alte cheltuieli</t>
  </si>
  <si>
    <t>Cheltuieli aferente programelor cu finantare rambursabila</t>
  </si>
  <si>
    <t>Cheltuieli de capital</t>
  </si>
  <si>
    <t>Active nefinanciare</t>
  </si>
  <si>
    <t>Active financiare</t>
  </si>
  <si>
    <t>Imprumuturi</t>
  </si>
  <si>
    <t>Rambursari de credite</t>
  </si>
  <si>
    <t>Plati efectuate in anii precedenti si recuperate in anul curent</t>
  </si>
  <si>
    <t>EXCEDENT(+) / DEFICIT(-)</t>
  </si>
  <si>
    <t xml:space="preserve">  Contributii de asigurari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</si>
</sst>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l_e_i_-;\-* #,##0.00\ _l_e_i_-;_-* &quot;-&quot;??\ _l_e_i_-;_-@_-"/>
    <numFmt numFmtId="164" formatCode="#,##0.0"/>
    <numFmt numFmtId="165" formatCode="#,##0.000"/>
    <numFmt numFmtId="166" formatCode="#,##0.0000"/>
    <numFmt numFmtId="167" formatCode="#,##0.000000"/>
    <numFmt numFmtId="168" formatCode="#,##0.0000000"/>
  </numFmts>
  <fonts count="20" x14ac:knownFonts="1">
    <font>
      <sz val="10"/>
      <name val="Arial"/>
    </font>
    <font>
      <sz val="12"/>
      <name val="Arial"/>
      <family val="2"/>
      <charset val="238"/>
    </font>
    <font>
      <b/>
      <sz val="14"/>
      <name val="Arial"/>
      <family val="2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sz val="13"/>
      <name val="Arial"/>
      <family val="2"/>
    </font>
    <font>
      <sz val="14"/>
      <color indexed="8"/>
      <name val="Arial"/>
      <family val="2"/>
    </font>
    <font>
      <i/>
      <sz val="12"/>
      <name val="Arial"/>
      <family val="2"/>
    </font>
    <font>
      <b/>
      <sz val="13"/>
      <color indexed="10"/>
      <name val="Arial"/>
      <family val="2"/>
    </font>
    <font>
      <sz val="12"/>
      <color indexed="9"/>
      <name val="Arial"/>
      <family val="2"/>
      <charset val="238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9" fillId="0" borderId="0" applyFill="0" applyBorder="0" applyAlignment="0" applyProtection="0"/>
    <xf numFmtId="0" fontId="9" fillId="0" borderId="0"/>
    <xf numFmtId="0" fontId="9" fillId="0" borderId="0"/>
  </cellStyleXfs>
  <cellXfs count="138">
    <xf numFmtId="0" fontId="0" fillId="0" borderId="0" xfId="0"/>
    <xf numFmtId="164" fontId="9" fillId="2" borderId="0" xfId="0" applyNumberFormat="1" applyFont="1" applyFill="1" applyBorder="1"/>
    <xf numFmtId="0" fontId="9" fillId="2" borderId="0" xfId="0" applyFont="1" applyFill="1"/>
    <xf numFmtId="164" fontId="1" fillId="2" borderId="0" xfId="0" applyNumberFormat="1" applyFont="1" applyFill="1" applyAlignment="1" applyProtection="1">
      <alignment horizontal="center" vertical="center"/>
      <protection locked="0"/>
    </xf>
    <xf numFmtId="0" fontId="9" fillId="2" borderId="2" xfId="0" applyFont="1" applyFill="1" applyBorder="1"/>
    <xf numFmtId="164" fontId="5" fillId="2" borderId="0" xfId="0" applyNumberFormat="1" applyFont="1" applyFill="1" applyBorder="1" applyAlignment="1" applyProtection="1">
      <alignment horizontal="left" vertic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9" fillId="2" borderId="0" xfId="0" applyNumberFormat="1" applyFont="1" applyFill="1"/>
    <xf numFmtId="164" fontId="1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right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5" fillId="2" borderId="0" xfId="0" applyNumberFormat="1" applyFont="1" applyFill="1" applyAlignment="1" applyProtection="1">
      <alignment horizontal="center"/>
      <protection locked="0"/>
    </xf>
    <xf numFmtId="164" fontId="5" fillId="2" borderId="0" xfId="0" applyNumberFormat="1" applyFont="1" applyFill="1" applyAlignment="1" applyProtection="1"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4" fontId="10" fillId="2" borderId="0" xfId="0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Alignment="1">
      <alignment horizontal="center"/>
    </xf>
    <xf numFmtId="165" fontId="12" fillId="2" borderId="0" xfId="0" applyNumberFormat="1" applyFont="1" applyFill="1" applyAlignment="1" applyProtection="1">
      <protection locked="0"/>
    </xf>
    <xf numFmtId="165" fontId="12" fillId="2" borderId="0" xfId="0" applyNumberFormat="1" applyFont="1" applyFill="1" applyAlignment="1" applyProtection="1">
      <alignment horizontal="center"/>
      <protection locked="0"/>
    </xf>
    <xf numFmtId="4" fontId="4" fillId="2" borderId="0" xfId="0" applyNumberFormat="1" applyFont="1" applyFill="1" applyBorder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alignment horizontal="right"/>
      <protection locked="0"/>
    </xf>
    <xf numFmtId="167" fontId="10" fillId="2" borderId="0" xfId="0" applyNumberFormat="1" applyFont="1" applyFill="1" applyBorder="1" applyAlignment="1" applyProtection="1">
      <alignment horizontal="center"/>
      <protection locked="0"/>
    </xf>
    <xf numFmtId="165" fontId="10" fillId="2" borderId="0" xfId="0" applyNumberFormat="1" applyFont="1" applyFill="1" applyBorder="1" applyAlignment="1" applyProtection="1">
      <alignment horizontal="center"/>
      <protection locked="0"/>
    </xf>
    <xf numFmtId="165" fontId="10" fillId="2" borderId="0" xfId="0" applyNumberFormat="1" applyFon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alignment horizontal="center"/>
      <protection locked="0"/>
    </xf>
    <xf numFmtId="165" fontId="1" fillId="2" borderId="0" xfId="0" applyNumberFormat="1" applyFont="1" applyFill="1" applyBorder="1" applyAlignment="1" applyProtection="1">
      <alignment horizontal="center"/>
      <protection locked="0"/>
    </xf>
    <xf numFmtId="3" fontId="13" fillId="2" borderId="0" xfId="0" applyNumberFormat="1" applyFont="1" applyFill="1" applyBorder="1" applyAlignment="1" applyProtection="1">
      <alignment horizontal="right" vertical="center"/>
      <protection locked="0"/>
    </xf>
    <xf numFmtId="166" fontId="12" fillId="2" borderId="0" xfId="0" applyNumberFormat="1" applyFont="1" applyFill="1" applyAlignment="1" applyProtection="1">
      <alignment horizontal="center"/>
      <protection locked="0"/>
    </xf>
    <xf numFmtId="165" fontId="14" fillId="2" borderId="0" xfId="0" applyNumberFormat="1" applyFont="1" applyFill="1" applyAlignment="1" applyProtection="1">
      <alignment horizontal="center" vertical="center"/>
      <protection locked="0"/>
    </xf>
    <xf numFmtId="165" fontId="5" fillId="2" borderId="0" xfId="0" applyNumberFormat="1" applyFont="1" applyFill="1" applyAlignment="1" applyProtection="1">
      <alignment horizontal="center"/>
      <protection locked="0"/>
    </xf>
    <xf numFmtId="165" fontId="15" fillId="2" borderId="0" xfId="0" applyNumberFormat="1" applyFont="1" applyFill="1" applyAlignment="1" applyProtection="1">
      <alignment horizontal="center"/>
      <protection locked="0"/>
    </xf>
    <xf numFmtId="165" fontId="16" fillId="2" borderId="0" xfId="0" applyNumberFormat="1" applyFont="1" applyFill="1" applyBorder="1" applyAlignment="1" applyProtection="1"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5" fillId="2" borderId="0" xfId="3" applyNumberFormat="1" applyFont="1" applyFill="1" applyAlignment="1"/>
    <xf numFmtId="164" fontId="6" fillId="2" borderId="0" xfId="0" applyNumberFormat="1" applyFont="1" applyFill="1" applyBorder="1" applyAlignment="1" applyProtection="1">
      <protection locked="0"/>
    </xf>
    <xf numFmtId="164" fontId="3" fillId="2" borderId="0" xfId="0" applyNumberFormat="1" applyFont="1" applyFill="1" applyBorder="1" applyAlignment="1" applyProtection="1">
      <protection locked="0"/>
    </xf>
    <xf numFmtId="165" fontId="6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 applyProtection="1">
      <protection locked="0"/>
    </xf>
    <xf numFmtId="165" fontId="5" fillId="2" borderId="0" xfId="0" quotePrefix="1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center" vertical="top" readingOrder="1"/>
    </xf>
    <xf numFmtId="164" fontId="3" fillId="2" borderId="1" xfId="0" applyNumberFormat="1" applyFont="1" applyFill="1" applyBorder="1" applyAlignment="1" applyProtection="1">
      <alignment horizontal="center" vertical="top" readingOrder="1"/>
    </xf>
    <xf numFmtId="164" fontId="5" fillId="2" borderId="1" xfId="0" applyNumberFormat="1" applyFont="1" applyFill="1" applyBorder="1" applyAlignment="1" applyProtection="1">
      <alignment horizontal="center" readingOrder="1"/>
      <protection locked="0"/>
    </xf>
    <xf numFmtId="164" fontId="5" fillId="2" borderId="1" xfId="0" applyNumberFormat="1" applyFont="1" applyFill="1" applyBorder="1" applyAlignment="1" applyProtection="1">
      <alignment horizontal="center" vertical="top" readingOrder="1"/>
    </xf>
    <xf numFmtId="164" fontId="17" fillId="2" borderId="0" xfId="0" applyNumberFormat="1" applyFont="1" applyFill="1" applyAlignment="1" applyProtection="1">
      <alignment horizontal="right" vertical="center"/>
      <protection locked="0"/>
    </xf>
    <xf numFmtId="0" fontId="1" fillId="2" borderId="0" xfId="0" applyFont="1" applyFill="1" applyBorder="1" applyAlignment="1">
      <alignment horizontal="center" vertical="top" readingOrder="1"/>
    </xf>
    <xf numFmtId="0" fontId="3" fillId="2" borderId="0" xfId="0" applyFont="1" applyFill="1" applyBorder="1" applyAlignment="1">
      <alignment horizontal="center" vertical="top" readingOrder="1"/>
    </xf>
    <xf numFmtId="0" fontId="1" fillId="2" borderId="0" xfId="0" applyFont="1" applyFill="1" applyBorder="1" applyAlignment="1">
      <alignment horizontal="center" vertical="top" wrapText="1" readingOrder="1"/>
    </xf>
    <xf numFmtId="164" fontId="5" fillId="2" borderId="0" xfId="0" applyNumberFormat="1" applyFont="1" applyFill="1" applyBorder="1" applyAlignment="1" applyProtection="1">
      <alignment horizontal="center" readingOrder="1"/>
      <protection locked="0"/>
    </xf>
    <xf numFmtId="164" fontId="5" fillId="2" borderId="0" xfId="0" applyNumberFormat="1" applyFont="1" applyFill="1" applyBorder="1" applyAlignment="1" applyProtection="1">
      <alignment horizontal="center" vertical="top" readingOrder="1"/>
    </xf>
    <xf numFmtId="164" fontId="1" fillId="2" borderId="0" xfId="0" applyNumberFormat="1" applyFont="1" applyFill="1" applyBorder="1" applyAlignment="1" applyProtection="1">
      <alignment horizontal="center" vertical="top" readingOrder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4" fontId="1" fillId="2" borderId="0" xfId="0" applyNumberFormat="1" applyFont="1" applyFill="1" applyBorder="1" applyAlignment="1">
      <alignment horizontal="center" vertical="top" wrapText="1" readingOrder="1"/>
    </xf>
    <xf numFmtId="164" fontId="13" fillId="2" borderId="0" xfId="0" applyNumberFormat="1" applyFont="1" applyFill="1" applyBorder="1" applyAlignment="1" applyProtection="1">
      <alignment horizontal="right" wrapText="1"/>
      <protection locked="0"/>
    </xf>
    <xf numFmtId="167" fontId="1" fillId="2" borderId="0" xfId="0" applyNumberFormat="1" applyFont="1" applyFill="1" applyBorder="1" applyAlignment="1">
      <alignment horizontal="center" vertical="top" readingOrder="1"/>
    </xf>
    <xf numFmtId="14" fontId="1" fillId="2" borderId="0" xfId="0" applyNumberFormat="1" applyFont="1" applyFill="1" applyBorder="1" applyAlignment="1">
      <alignment horizontal="center" vertical="top" readingOrder="1"/>
    </xf>
    <xf numFmtId="164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5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0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 vertical="center"/>
      <protection locked="0"/>
    </xf>
    <xf numFmtId="164" fontId="3" fillId="2" borderId="0" xfId="0" applyNumberFormat="1" applyFont="1" applyFill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right" vertical="center"/>
      <protection locked="0"/>
    </xf>
    <xf numFmtId="164" fontId="5" fillId="2" borderId="2" xfId="0" applyNumberFormat="1" applyFont="1" applyFill="1" applyBorder="1" applyAlignment="1" applyProtection="1">
      <alignment horizontal="right" vertical="center"/>
    </xf>
    <xf numFmtId="164" fontId="5" fillId="2" borderId="2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11" fillId="2" borderId="0" xfId="0" applyNumberFormat="1" applyFont="1" applyFill="1" applyBorder="1" applyAlignment="1" applyProtection="1">
      <alignment horizontal="center" vertical="center"/>
    </xf>
    <xf numFmtId="164" fontId="11" fillId="2" borderId="0" xfId="0" applyNumberFormat="1" applyFont="1" applyFill="1" applyBorder="1" applyAlignment="1" applyProtection="1">
      <alignment horizontal="center" vertical="center"/>
      <protection locked="0"/>
    </xf>
    <xf numFmtId="164" fontId="11" fillId="2" borderId="0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Alignment="1" applyProtection="1">
      <alignment horizontal="left" vertical="center" indent="2"/>
      <protection locked="0"/>
    </xf>
    <xf numFmtId="164" fontId="5" fillId="2" borderId="0" xfId="0" applyNumberFormat="1" applyFont="1" applyFill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 vertical="center"/>
    </xf>
    <xf numFmtId="164" fontId="5" fillId="2" borderId="0" xfId="0" applyNumberFormat="1" applyFont="1" applyFill="1" applyAlignment="1" applyProtection="1">
      <alignment horizontal="left" wrapText="1" indent="3"/>
      <protection locked="0"/>
    </xf>
    <xf numFmtId="164" fontId="1" fillId="2" borderId="0" xfId="0" applyNumberFormat="1" applyFont="1" applyFill="1" applyAlignment="1" applyProtection="1">
      <alignment horizontal="left" indent="4"/>
      <protection locked="0"/>
    </xf>
    <xf numFmtId="164" fontId="1" fillId="2" borderId="0" xfId="0" applyNumberFormat="1" applyFont="1" applyFill="1" applyAlignment="1" applyProtection="1">
      <alignment horizontal="left" wrapText="1" indent="4"/>
      <protection locked="0"/>
    </xf>
    <xf numFmtId="164" fontId="5" fillId="2" borderId="0" xfId="0" applyNumberFormat="1" applyFont="1" applyFill="1" applyAlignment="1" applyProtection="1">
      <alignment horizontal="left" vertical="center" wrapText="1" indent="3"/>
    </xf>
    <xf numFmtId="164" fontId="19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left" vertical="center" wrapText="1" indent="4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7" fontId="1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3"/>
    </xf>
    <xf numFmtId="164" fontId="5" fillId="2" borderId="0" xfId="0" applyNumberFormat="1" applyFont="1" applyFill="1" applyAlignment="1">
      <alignment horizontal="left" vertical="center" indent="1"/>
    </xf>
    <xf numFmtId="164" fontId="5" fillId="2" borderId="0" xfId="0" quotePrefix="1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1"/>
    </xf>
    <xf numFmtId="168" fontId="1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/>
    </xf>
    <xf numFmtId="164" fontId="5" fillId="2" borderId="0" xfId="0" applyNumberFormat="1" applyFont="1" applyFill="1" applyAlignment="1" applyProtection="1">
      <alignment vertical="center"/>
    </xf>
    <xf numFmtId="166" fontId="1" fillId="2" borderId="0" xfId="0" applyNumberFormat="1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wrapText="1"/>
      <protection locked="0"/>
    </xf>
    <xf numFmtId="164" fontId="5" fillId="2" borderId="0" xfId="0" applyNumberFormat="1" applyFont="1" applyFill="1" applyAlignment="1" applyProtection="1">
      <alignment horizontal="left" indent="1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left" indent="2"/>
    </xf>
    <xf numFmtId="164" fontId="1" fillId="2" borderId="0" xfId="0" quotePrefix="1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 applyProtection="1">
      <alignment horizontal="left" indent="2"/>
    </xf>
    <xf numFmtId="164" fontId="1" fillId="2" borderId="0" xfId="0" applyNumberFormat="1" applyFont="1" applyFill="1" applyAlignment="1" applyProtection="1">
      <alignment horizontal="left" wrapText="1" indent="4"/>
    </xf>
    <xf numFmtId="164" fontId="3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 applyProtection="1">
      <alignment horizontal="left" indent="4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wrapText="1" indent="2"/>
    </xf>
    <xf numFmtId="164" fontId="1" fillId="2" borderId="0" xfId="0" applyNumberFormat="1" applyFont="1" applyFill="1" applyAlignment="1">
      <alignment horizontal="left" indent="4"/>
    </xf>
    <xf numFmtId="164" fontId="5" fillId="2" borderId="0" xfId="0" applyNumberFormat="1" applyFont="1" applyFill="1" applyAlignment="1">
      <alignment horizontal="left" wrapText="1" indent="1"/>
    </xf>
    <xf numFmtId="164" fontId="5" fillId="2" borderId="2" xfId="0" applyNumberFormat="1" applyFont="1" applyFill="1" applyBorder="1" applyAlignment="1" applyProtection="1">
      <alignment horizontal="left" vertical="center"/>
    </xf>
    <xf numFmtId="164" fontId="5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Alignment="1" applyProtection="1">
      <alignment horizontal="center" vertical="center"/>
    </xf>
    <xf numFmtId="4" fontId="5" fillId="2" borderId="2" xfId="1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/>
      <protection locked="0"/>
    </xf>
    <xf numFmtId="0" fontId="9" fillId="2" borderId="0" xfId="0" applyFont="1" applyFill="1"/>
    <xf numFmtId="0" fontId="5" fillId="2" borderId="0" xfId="2" applyFont="1" applyFill="1" applyBorder="1" applyAlignment="1">
      <alignment horizontal="center"/>
    </xf>
    <xf numFmtId="49" fontId="4" fillId="2" borderId="0" xfId="2" applyNumberFormat="1" applyFont="1" applyFill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 2 2" xfId="2"/>
    <cellStyle name="Normal_realizari.bugete.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>
        <row r="21">
          <cell r="C21" t="str">
            <v>C:\ROM\Rom.DMX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>
        <row r="1">
          <cell r="A1" t="str">
            <v>All</v>
          </cell>
        </row>
        <row r="2">
          <cell r="A2" t="str">
            <v>From</v>
          </cell>
        </row>
        <row r="3">
          <cell r="A3" t="str">
            <v>Last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</sheetNames>
    <sheetDataSet>
      <sheetData sheetId="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</sheetNames>
    <sheetDataSet>
      <sheetData sheetId="0" refreshError="1">
        <row r="664">
          <cell r="E664">
            <v>1892806.4999999984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S70"/>
  <sheetViews>
    <sheetView showZeros="0" tabSelected="1" view="pageBreakPreview" zoomScale="75" zoomScaleNormal="81" zoomScaleSheetLayoutView="75" workbookViewId="0">
      <pane xSplit="2" ySplit="16" topLeftCell="E63" activePane="bottomRight" state="frozen"/>
      <selection activeCell="P78" sqref="P78"/>
      <selection pane="topRight" activeCell="P78" sqref="P78"/>
      <selection pane="bottomLeft" activeCell="P78" sqref="P78"/>
      <selection pane="bottomRight" activeCell="M72" sqref="M72"/>
    </sheetView>
  </sheetViews>
  <sheetFormatPr defaultRowHeight="20.100000000000001" customHeight="1" outlineLevelRow="1" x14ac:dyDescent="0.3"/>
  <cols>
    <col min="1" max="1" width="3.88671875" style="9" customWidth="1"/>
    <col min="2" max="2" width="52.109375" style="14" customWidth="1"/>
    <col min="3" max="3" width="21.109375" style="14" customWidth="1"/>
    <col min="4" max="4" width="13.6640625" style="14" customWidth="1"/>
    <col min="5" max="5" width="16" style="132" customWidth="1"/>
    <col min="6" max="6" width="12.6640625" style="132" customWidth="1"/>
    <col min="7" max="7" width="15.6640625" style="132" customWidth="1"/>
    <col min="8" max="8" width="11.109375" style="132" customWidth="1"/>
    <col min="9" max="9" width="15.88671875" style="14" customWidth="1"/>
    <col min="10" max="10" width="13.33203125" style="14" customWidth="1"/>
    <col min="11" max="11" width="12.88671875" style="14" customWidth="1"/>
    <col min="12" max="12" width="14.21875" style="14" customWidth="1"/>
    <col min="13" max="13" width="16.21875" style="14" customWidth="1"/>
    <col min="14" max="14" width="14" style="15" customWidth="1"/>
    <col min="15" max="15" width="11.6640625" style="14" customWidth="1"/>
    <col min="16" max="16" width="12.6640625" style="15" customWidth="1"/>
    <col min="17" max="17" width="11.5546875" style="14" customWidth="1"/>
    <col min="18" max="18" width="15.6640625" style="16" customWidth="1"/>
    <col min="19" max="19" width="9.5546875" style="40" customWidth="1"/>
    <col min="20" max="16384" width="8.88671875" style="9"/>
  </cols>
  <sheetData>
    <row r="1" spans="2:19" ht="23.25" customHeight="1" x14ac:dyDescent="0.3">
      <c r="B1" s="10"/>
      <c r="C1" s="9"/>
      <c r="D1" s="9"/>
      <c r="E1" s="11"/>
      <c r="F1" s="11"/>
      <c r="G1" s="11"/>
      <c r="H1" s="12"/>
      <c r="I1" s="13"/>
      <c r="S1" s="17" t="s">
        <v>0</v>
      </c>
    </row>
    <row r="2" spans="2:19" ht="15" customHeight="1" x14ac:dyDescent="0.3">
      <c r="B2" s="18"/>
      <c r="C2" s="19"/>
      <c r="D2" s="20"/>
      <c r="E2" s="21"/>
      <c r="F2" s="21"/>
      <c r="G2" s="21"/>
      <c r="H2" s="21"/>
      <c r="I2" s="19"/>
      <c r="J2" s="22"/>
      <c r="K2" s="20"/>
      <c r="L2" s="9"/>
      <c r="M2" s="9"/>
      <c r="N2" s="23"/>
      <c r="O2" s="133"/>
      <c r="P2" s="133"/>
      <c r="Q2" s="133"/>
      <c r="R2" s="133"/>
      <c r="S2" s="133"/>
    </row>
    <row r="3" spans="2:19" ht="22.5" customHeight="1" outlineLevel="1" x14ac:dyDescent="0.3">
      <c r="B3" s="134" t="s">
        <v>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</row>
    <row r="4" spans="2:19" ht="15.6" outlineLevel="1" x14ac:dyDescent="0.3">
      <c r="B4" s="135" t="s">
        <v>2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</row>
    <row r="5" spans="2:19" ht="15.6" outlineLevel="1" x14ac:dyDescent="0.3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</row>
    <row r="6" spans="2:19" ht="15.6" outlineLevel="1" x14ac:dyDescent="0.3">
      <c r="B6" s="24"/>
      <c r="C6" s="25"/>
      <c r="D6" s="25"/>
      <c r="E6" s="25"/>
      <c r="F6" s="24"/>
      <c r="G6" s="24"/>
      <c r="H6" s="24"/>
      <c r="I6" s="26"/>
      <c r="J6" s="27"/>
      <c r="K6" s="27"/>
      <c r="L6" s="28"/>
      <c r="M6" s="28"/>
      <c r="N6" s="3"/>
      <c r="O6" s="24"/>
      <c r="P6" s="24"/>
      <c r="Q6" s="24"/>
      <c r="R6" s="24"/>
      <c r="S6" s="24"/>
    </row>
    <row r="7" spans="2:19" ht="15.6" outlineLevel="1" x14ac:dyDescent="0.3">
      <c r="B7" s="1"/>
      <c r="C7" s="25"/>
      <c r="D7" s="25"/>
      <c r="E7" s="25"/>
      <c r="F7" s="25"/>
      <c r="G7" s="25"/>
      <c r="H7" s="29"/>
      <c r="I7" s="30"/>
      <c r="J7" s="30"/>
      <c r="K7" s="30"/>
      <c r="L7" s="29"/>
      <c r="M7" s="29"/>
      <c r="N7" s="29"/>
      <c r="P7" s="29"/>
      <c r="Q7" s="29"/>
      <c r="R7" s="24"/>
      <c r="S7" s="29"/>
    </row>
    <row r="8" spans="2:19" ht="0.6" customHeight="1" outlineLevel="1" x14ac:dyDescent="0.3">
      <c r="B8" s="2"/>
      <c r="C8" s="25"/>
      <c r="D8" s="25"/>
      <c r="E8" s="25"/>
      <c r="F8" s="29"/>
      <c r="G8" s="25"/>
      <c r="H8" s="29"/>
      <c r="I8" s="30"/>
      <c r="J8" s="31"/>
      <c r="K8" s="32"/>
      <c r="L8" s="29"/>
      <c r="M8" s="29"/>
      <c r="N8" s="29"/>
      <c r="O8" s="29"/>
      <c r="P8" s="29"/>
      <c r="Q8" s="29"/>
      <c r="R8" s="24"/>
      <c r="S8" s="29"/>
    </row>
    <row r="9" spans="2:19" ht="15.6" outlineLevel="1" x14ac:dyDescent="0.3">
      <c r="B9" s="2"/>
      <c r="C9" s="25"/>
      <c r="D9" s="25"/>
      <c r="E9" s="25"/>
      <c r="F9" s="25"/>
      <c r="G9" s="25"/>
      <c r="H9" s="29"/>
      <c r="I9" s="33"/>
      <c r="J9" s="34"/>
      <c r="K9" s="25"/>
      <c r="L9" s="35"/>
      <c r="M9" s="35"/>
      <c r="N9" s="29"/>
      <c r="O9" s="29"/>
      <c r="P9" s="29"/>
      <c r="Q9" s="29"/>
      <c r="R9" s="29"/>
      <c r="S9" s="29"/>
    </row>
    <row r="10" spans="2:19" ht="24" customHeight="1" outlineLevel="1" x14ac:dyDescent="0.3">
      <c r="B10" s="37"/>
      <c r="C10" s="28"/>
      <c r="D10" s="38"/>
      <c r="E10" s="28"/>
      <c r="F10" s="28"/>
      <c r="G10" s="28"/>
      <c r="H10" s="28"/>
      <c r="I10" s="25"/>
      <c r="J10" s="27"/>
      <c r="K10" s="39"/>
      <c r="L10" s="27"/>
      <c r="M10" s="27"/>
      <c r="N10" s="28"/>
    </row>
    <row r="11" spans="2:19" ht="15.75" customHeight="1" outlineLevel="1" x14ac:dyDescent="0.3">
      <c r="B11" s="41"/>
      <c r="C11" s="25"/>
      <c r="D11" s="25"/>
      <c r="E11" s="25"/>
      <c r="F11" s="25"/>
      <c r="G11" s="25"/>
      <c r="H11" s="25"/>
      <c r="I11" s="25"/>
      <c r="J11" s="42"/>
      <c r="K11" s="28"/>
      <c r="L11" s="42"/>
      <c r="M11" s="42"/>
      <c r="N11" s="42"/>
      <c r="O11" s="43"/>
      <c r="P11" s="43"/>
      <c r="Q11" s="15" t="s">
        <v>3</v>
      </c>
      <c r="R11" s="44">
        <v>1040800</v>
      </c>
      <c r="S11" s="45"/>
    </row>
    <row r="12" spans="2:19" ht="17.399999999999999" outlineLevel="1" x14ac:dyDescent="0.3">
      <c r="B12" s="41"/>
      <c r="C12" s="28"/>
      <c r="D12" s="28"/>
      <c r="E12" s="28"/>
      <c r="F12" s="28"/>
      <c r="G12" s="28"/>
      <c r="H12" s="46"/>
      <c r="I12" s="47"/>
      <c r="J12" s="9"/>
      <c r="K12" s="36"/>
      <c r="L12" s="36"/>
      <c r="M12" s="36"/>
      <c r="N12" s="22"/>
      <c r="O12" s="48"/>
      <c r="P12" s="49"/>
      <c r="Q12" s="48"/>
      <c r="R12" s="50"/>
      <c r="S12" s="51" t="s">
        <v>4</v>
      </c>
    </row>
    <row r="13" spans="2:19" ht="15.6" x14ac:dyDescent="0.3">
      <c r="B13" s="53"/>
      <c r="C13" s="54" t="s">
        <v>5</v>
      </c>
      <c r="D13" s="54" t="s">
        <v>5</v>
      </c>
      <c r="E13" s="55" t="s">
        <v>5</v>
      </c>
      <c r="F13" s="55" t="s">
        <v>5</v>
      </c>
      <c r="G13" s="55" t="s">
        <v>6</v>
      </c>
      <c r="H13" s="55" t="s">
        <v>7</v>
      </c>
      <c r="I13" s="54" t="s">
        <v>5</v>
      </c>
      <c r="J13" s="54" t="s">
        <v>8</v>
      </c>
      <c r="K13" s="54" t="s">
        <v>9</v>
      </c>
      <c r="L13" s="54" t="s">
        <v>9</v>
      </c>
      <c r="M13" s="54" t="s">
        <v>10</v>
      </c>
      <c r="N13" s="56" t="s">
        <v>11</v>
      </c>
      <c r="O13" s="54" t="s">
        <v>12</v>
      </c>
      <c r="P13" s="57" t="s">
        <v>11</v>
      </c>
      <c r="Q13" s="54" t="s">
        <v>13</v>
      </c>
      <c r="R13" s="136" t="s">
        <v>14</v>
      </c>
      <c r="S13" s="136"/>
    </row>
    <row r="14" spans="2:19" ht="19.95" customHeight="1" x14ac:dyDescent="0.3">
      <c r="B14" s="58"/>
      <c r="C14" s="59" t="s">
        <v>15</v>
      </c>
      <c r="D14" s="59" t="s">
        <v>16</v>
      </c>
      <c r="E14" s="60" t="s">
        <v>17</v>
      </c>
      <c r="F14" s="60" t="s">
        <v>18</v>
      </c>
      <c r="G14" s="60" t="s">
        <v>19</v>
      </c>
      <c r="H14" s="60" t="s">
        <v>20</v>
      </c>
      <c r="I14" s="59" t="s">
        <v>21</v>
      </c>
      <c r="J14" s="59" t="s">
        <v>20</v>
      </c>
      <c r="K14" s="59" t="s">
        <v>22</v>
      </c>
      <c r="L14" s="59" t="s">
        <v>23</v>
      </c>
      <c r="M14" s="61" t="s">
        <v>24</v>
      </c>
      <c r="N14" s="62"/>
      <c r="O14" s="59" t="s">
        <v>25</v>
      </c>
      <c r="P14" s="63" t="s">
        <v>26</v>
      </c>
      <c r="Q14" s="64" t="s">
        <v>27</v>
      </c>
      <c r="R14" s="137"/>
      <c r="S14" s="137"/>
    </row>
    <row r="15" spans="2:19" ht="15.75" customHeight="1" x14ac:dyDescent="0.3">
      <c r="B15" s="65"/>
      <c r="C15" s="59" t="s">
        <v>28</v>
      </c>
      <c r="D15" s="59" t="s">
        <v>29</v>
      </c>
      <c r="E15" s="60" t="s">
        <v>30</v>
      </c>
      <c r="F15" s="60" t="s">
        <v>31</v>
      </c>
      <c r="G15" s="60" t="s">
        <v>32</v>
      </c>
      <c r="H15" s="60" t="s">
        <v>33</v>
      </c>
      <c r="I15" s="59" t="s">
        <v>34</v>
      </c>
      <c r="J15" s="59" t="s">
        <v>35</v>
      </c>
      <c r="K15" s="59" t="s">
        <v>36</v>
      </c>
      <c r="L15" s="59" t="s">
        <v>37</v>
      </c>
      <c r="M15" s="66" t="s">
        <v>38</v>
      </c>
      <c r="N15" s="62"/>
      <c r="O15" s="59" t="s">
        <v>39</v>
      </c>
      <c r="P15" s="63" t="s">
        <v>40</v>
      </c>
      <c r="Q15" s="64" t="s">
        <v>41</v>
      </c>
      <c r="R15" s="137"/>
      <c r="S15" s="137"/>
    </row>
    <row r="16" spans="2:19" ht="17.399999999999999" x14ac:dyDescent="0.3">
      <c r="B16" s="67"/>
      <c r="C16" s="68"/>
      <c r="D16" s="59" t="s">
        <v>42</v>
      </c>
      <c r="E16" s="60" t="s">
        <v>43</v>
      </c>
      <c r="F16" s="60" t="s">
        <v>44</v>
      </c>
      <c r="G16" s="60" t="s">
        <v>45</v>
      </c>
      <c r="H16" s="60"/>
      <c r="I16" s="59" t="s">
        <v>46</v>
      </c>
      <c r="J16" s="59" t="s">
        <v>47</v>
      </c>
      <c r="K16" s="59"/>
      <c r="L16" s="59" t="s">
        <v>48</v>
      </c>
      <c r="M16" s="69">
        <v>44196</v>
      </c>
      <c r="N16" s="62"/>
      <c r="O16" s="59" t="s">
        <v>49</v>
      </c>
      <c r="P16" s="62" t="s">
        <v>50</v>
      </c>
      <c r="Q16" s="64" t="s">
        <v>51</v>
      </c>
      <c r="R16" s="137"/>
      <c r="S16" s="137"/>
    </row>
    <row r="17" spans="1:19" ht="16.2" customHeight="1" x14ac:dyDescent="0.3">
      <c r="B17" s="48"/>
      <c r="C17" s="9"/>
      <c r="D17" s="59" t="s">
        <v>52</v>
      </c>
      <c r="E17" s="60"/>
      <c r="F17" s="60"/>
      <c r="G17" s="60" t="s">
        <v>53</v>
      </c>
      <c r="H17" s="60"/>
      <c r="I17" s="59" t="s">
        <v>54</v>
      </c>
      <c r="J17" s="59"/>
      <c r="K17" s="59"/>
      <c r="L17" s="59" t="s">
        <v>55</v>
      </c>
      <c r="M17" s="59"/>
      <c r="N17" s="62"/>
      <c r="O17" s="59"/>
      <c r="P17" s="62"/>
      <c r="Q17" s="64"/>
      <c r="R17" s="133" t="s">
        <v>56</v>
      </c>
      <c r="S17" s="133" t="s">
        <v>57</v>
      </c>
    </row>
    <row r="18" spans="1:19" ht="51.6" customHeight="1" x14ac:dyDescent="0.3">
      <c r="B18" s="70"/>
      <c r="C18" s="9"/>
      <c r="D18" s="71"/>
      <c r="E18" s="71"/>
      <c r="F18" s="71"/>
      <c r="G18" s="60" t="s">
        <v>58</v>
      </c>
      <c r="H18" s="60"/>
      <c r="I18" s="72" t="s">
        <v>59</v>
      </c>
      <c r="J18" s="59"/>
      <c r="K18" s="59"/>
      <c r="L18" s="72" t="s">
        <v>60</v>
      </c>
      <c r="M18" s="72"/>
      <c r="N18" s="62"/>
      <c r="O18" s="59"/>
      <c r="P18" s="62"/>
      <c r="Q18" s="64"/>
      <c r="R18" s="133"/>
      <c r="S18" s="133"/>
    </row>
    <row r="19" spans="1:19" ht="17.399999999999999" customHeight="1" x14ac:dyDescent="0.3">
      <c r="B19" s="48"/>
      <c r="C19" s="9"/>
      <c r="D19" s="71"/>
      <c r="E19" s="71"/>
      <c r="F19" s="71"/>
      <c r="G19" s="60"/>
      <c r="H19" s="60"/>
      <c r="I19" s="72"/>
      <c r="J19" s="59"/>
      <c r="K19" s="59"/>
      <c r="L19" s="72"/>
      <c r="M19" s="72"/>
      <c r="N19" s="62"/>
      <c r="O19" s="59"/>
      <c r="P19" s="62"/>
      <c r="Q19" s="64"/>
      <c r="R19" s="73"/>
      <c r="S19" s="74"/>
    </row>
    <row r="20" spans="1:19" ht="1.95" customHeight="1" thickBot="1" x14ac:dyDescent="0.3">
      <c r="A20" s="78"/>
      <c r="B20" s="4"/>
      <c r="C20" s="4"/>
      <c r="D20" s="4"/>
      <c r="E20" s="4"/>
      <c r="F20" s="4"/>
      <c r="G20" s="4"/>
      <c r="H20" s="4"/>
      <c r="I20" s="4"/>
      <c r="J20" s="4"/>
      <c r="K20" s="4"/>
      <c r="L20" s="79"/>
      <c r="M20" s="79"/>
      <c r="N20" s="80"/>
      <c r="O20" s="79"/>
      <c r="P20" s="80"/>
      <c r="Q20" s="79"/>
      <c r="R20" s="81"/>
      <c r="S20" s="80"/>
    </row>
    <row r="21" spans="1:19" s="86" customFormat="1" ht="30.75" customHeight="1" thickTop="1" x14ac:dyDescent="0.3">
      <c r="B21" s="5" t="s">
        <v>61</v>
      </c>
      <c r="C21" s="6">
        <f t="shared" ref="C21:M21" si="0">C22+C38+C39+C40+C41+C42+C43+C44+C45</f>
        <v>141023.27902899997</v>
      </c>
      <c r="D21" s="6">
        <f t="shared" si="0"/>
        <v>92855.117671</v>
      </c>
      <c r="E21" s="6">
        <f>E22+E38+E39+E40+E41+E42+E43+E44+E45</f>
        <v>80766.496133000008</v>
      </c>
      <c r="F21" s="6">
        <f>F22+F38+F39+F40+F41+F42+F43+F44+F45</f>
        <v>7431.6583729999993</v>
      </c>
      <c r="G21" s="6">
        <f t="shared" si="0"/>
        <v>44776.349261999996</v>
      </c>
      <c r="H21" s="6">
        <f>H22+H38+H39+H40+H41+H42+H43+H44+H45</f>
        <v>0</v>
      </c>
      <c r="I21" s="6">
        <f>I22+I38+I39+I40+I41+I42+I43+I44+I45</f>
        <v>34699.779000000002</v>
      </c>
      <c r="J21" s="6">
        <f t="shared" si="0"/>
        <v>395.970212</v>
      </c>
      <c r="K21" s="6">
        <f t="shared" si="0"/>
        <v>274.80152608999998</v>
      </c>
      <c r="L21" s="82">
        <f t="shared" si="0"/>
        <v>6437.7146300000004</v>
      </c>
      <c r="M21" s="82">
        <f t="shared" si="0"/>
        <v>3151.7349999999997</v>
      </c>
      <c r="N21" s="83">
        <f>SUM(C21:M21)</f>
        <v>411812.90083608998</v>
      </c>
      <c r="O21" s="84">
        <f>O22+O38+O39+O42+O40</f>
        <v>-85512.379254178173</v>
      </c>
      <c r="P21" s="83">
        <f t="shared" ref="P21:P43" si="1">N21+O21</f>
        <v>326300.52158191183</v>
      </c>
      <c r="Q21" s="84">
        <f>Q22+Q38+Q39+Q42+Q44</f>
        <v>-3782.4309999999996</v>
      </c>
      <c r="R21" s="85">
        <f>P21+Q21</f>
        <v>322518.09058191185</v>
      </c>
      <c r="S21" s="83">
        <f>R21/$R$11*100</f>
        <v>30.987518311098373</v>
      </c>
    </row>
    <row r="22" spans="1:19" s="89" customFormat="1" ht="18.75" customHeight="1" x14ac:dyDescent="0.3">
      <c r="B22" s="73" t="s">
        <v>62</v>
      </c>
      <c r="C22" s="6">
        <f>C23+C36+C37</f>
        <v>115612.30702899999</v>
      </c>
      <c r="D22" s="6">
        <f>D23+D36+D37</f>
        <v>69552.451000000001</v>
      </c>
      <c r="E22" s="82">
        <f>E23+E36+E37</f>
        <v>68319.922133</v>
      </c>
      <c r="F22" s="82">
        <f>F23+F36+F37</f>
        <v>2419.4883729999997</v>
      </c>
      <c r="G22" s="82">
        <f>G23+G36+G37</f>
        <v>35494.307262000002</v>
      </c>
      <c r="H22" s="82"/>
      <c r="I22" s="6">
        <f>I23+I36+I37</f>
        <v>11770.667000000001</v>
      </c>
      <c r="J22" s="6"/>
      <c r="K22" s="87">
        <f>K23+K36+K37</f>
        <v>274.80152608999998</v>
      </c>
      <c r="L22" s="87">
        <f>L23+L36+L37</f>
        <v>1495.7709</v>
      </c>
      <c r="M22" s="87">
        <f>M23+M36+M37</f>
        <v>90.284999999999997</v>
      </c>
      <c r="N22" s="83">
        <f t="shared" ref="N22:N45" si="2">SUM(C22:M22)</f>
        <v>305030.00022309</v>
      </c>
      <c r="O22" s="6">
        <f>O23+O36+O37</f>
        <v>-17111.68715417818</v>
      </c>
      <c r="P22" s="87">
        <f t="shared" si="1"/>
        <v>287918.31306891184</v>
      </c>
      <c r="Q22" s="6">
        <f>Q23+Q36+Q37</f>
        <v>0</v>
      </c>
      <c r="R22" s="88">
        <f t="shared" ref="R22:R43" si="3">P22+Q22</f>
        <v>287918.31306891184</v>
      </c>
      <c r="S22" s="87">
        <f t="shared" ref="S22:S45" si="4">R22/$R$11*100</f>
        <v>27.663173815229808</v>
      </c>
    </row>
    <row r="23" spans="1:19" ht="28.5" customHeight="1" x14ac:dyDescent="0.25">
      <c r="B23" s="90" t="s">
        <v>63</v>
      </c>
      <c r="C23" s="91">
        <f>C24+C28+C29+C34+C35</f>
        <v>93916.912028999985</v>
      </c>
      <c r="D23" s="91">
        <f>D24+D28+D29+D34+D35</f>
        <v>53018.085999999996</v>
      </c>
      <c r="E23" s="92">
        <f t="shared" ref="E23:L23" si="5">E24+E28+E29+E34+E35</f>
        <v>0</v>
      </c>
      <c r="F23" s="92">
        <f t="shared" si="5"/>
        <v>0</v>
      </c>
      <c r="G23" s="93">
        <f t="shared" si="5"/>
        <v>3511.605</v>
      </c>
      <c r="H23" s="92">
        <f t="shared" si="5"/>
        <v>0</v>
      </c>
      <c r="I23" s="91">
        <f>I24+I28+I29+I34+I35</f>
        <v>832.62400000000002</v>
      </c>
      <c r="J23" s="52">
        <f t="shared" si="5"/>
        <v>0</v>
      </c>
      <c r="K23" s="52">
        <f t="shared" si="5"/>
        <v>0</v>
      </c>
      <c r="L23" s="52">
        <f t="shared" si="5"/>
        <v>0</v>
      </c>
      <c r="M23" s="52"/>
      <c r="N23" s="83">
        <f t="shared" si="2"/>
        <v>151279.227029</v>
      </c>
      <c r="O23" s="52">
        <f>O24+O28+O29+O34+O35</f>
        <v>0</v>
      </c>
      <c r="P23" s="91">
        <f t="shared" si="1"/>
        <v>151279.227029</v>
      </c>
      <c r="Q23" s="52">
        <f>Q24+Q28+Q29+Q34+Q35</f>
        <v>0</v>
      </c>
      <c r="R23" s="87">
        <f t="shared" si="3"/>
        <v>151279.227029</v>
      </c>
      <c r="S23" s="91">
        <f t="shared" si="4"/>
        <v>14.534898830611068</v>
      </c>
    </row>
    <row r="24" spans="1:19" ht="33.75" customHeight="1" x14ac:dyDescent="0.3">
      <c r="B24" s="94" t="s">
        <v>64</v>
      </c>
      <c r="C24" s="91">
        <f t="shared" ref="C24:H24" si="6">C25+C26+C27</f>
        <v>19319.693008000002</v>
      </c>
      <c r="D24" s="91">
        <f>D25+D26+D27</f>
        <v>24156.434000000001</v>
      </c>
      <c r="E24" s="92">
        <f t="shared" si="6"/>
        <v>0</v>
      </c>
      <c r="F24" s="92">
        <f t="shared" si="6"/>
        <v>0</v>
      </c>
      <c r="G24" s="92">
        <f t="shared" si="6"/>
        <v>0</v>
      </c>
      <c r="H24" s="92">
        <f t="shared" si="6"/>
        <v>0</v>
      </c>
      <c r="I24" s="92">
        <f>I25+I26+I27</f>
        <v>0</v>
      </c>
      <c r="J24" s="52">
        <f>J25+J26+J27</f>
        <v>0</v>
      </c>
      <c r="K24" s="3">
        <f>K25+K26+K27</f>
        <v>0</v>
      </c>
      <c r="L24" s="52">
        <f>L25+L26+L27</f>
        <v>0</v>
      </c>
      <c r="M24" s="52">
        <f>M25+M26+M27</f>
        <v>0</v>
      </c>
      <c r="N24" s="83">
        <f t="shared" si="2"/>
        <v>43476.127008000003</v>
      </c>
      <c r="O24" s="52">
        <f>O25+O26+O27</f>
        <v>0</v>
      </c>
      <c r="P24" s="91">
        <f t="shared" si="1"/>
        <v>43476.127008000003</v>
      </c>
      <c r="Q24" s="52">
        <f>Q25+Q26+Q27</f>
        <v>0</v>
      </c>
      <c r="R24" s="87">
        <f t="shared" si="3"/>
        <v>43476.127008000003</v>
      </c>
      <c r="S24" s="91">
        <f>R24/$R$11*100</f>
        <v>4.1771836095311299</v>
      </c>
    </row>
    <row r="25" spans="1:19" ht="22.5" customHeight="1" x14ac:dyDescent="0.25">
      <c r="B25" s="95" t="s">
        <v>65</v>
      </c>
      <c r="C25" s="3">
        <v>15966.300999999999</v>
      </c>
      <c r="D25" s="3">
        <v>21.753</v>
      </c>
      <c r="E25" s="92"/>
      <c r="F25" s="92"/>
      <c r="G25" s="92"/>
      <c r="H25" s="92"/>
      <c r="I25" s="91"/>
      <c r="J25" s="3"/>
      <c r="K25" s="3"/>
      <c r="L25" s="3"/>
      <c r="M25" s="3"/>
      <c r="N25" s="83">
        <f t="shared" si="2"/>
        <v>15988.054</v>
      </c>
      <c r="O25" s="3"/>
      <c r="P25" s="91">
        <f t="shared" si="1"/>
        <v>15988.054</v>
      </c>
      <c r="Q25" s="3"/>
      <c r="R25" s="87">
        <f t="shared" si="3"/>
        <v>15988.054</v>
      </c>
      <c r="S25" s="91">
        <f>R25/$R$11*100</f>
        <v>1.536131245196003</v>
      </c>
    </row>
    <row r="26" spans="1:19" ht="30" customHeight="1" x14ac:dyDescent="0.25">
      <c r="B26" s="95" t="s">
        <v>66</v>
      </c>
      <c r="C26" s="3">
        <v>208.25600799999981</v>
      </c>
      <c r="D26" s="3">
        <v>24125.574000000001</v>
      </c>
      <c r="E26" s="77"/>
      <c r="F26" s="77"/>
      <c r="G26" s="77"/>
      <c r="H26" s="77"/>
      <c r="I26" s="91"/>
      <c r="J26" s="3"/>
      <c r="K26" s="3"/>
      <c r="L26" s="3"/>
      <c r="M26" s="3"/>
      <c r="N26" s="83">
        <f t="shared" si="2"/>
        <v>24333.830008000001</v>
      </c>
      <c r="O26" s="3"/>
      <c r="P26" s="91">
        <f t="shared" si="1"/>
        <v>24333.830008000001</v>
      </c>
      <c r="Q26" s="3"/>
      <c r="R26" s="87">
        <f t="shared" si="3"/>
        <v>24333.830008000001</v>
      </c>
      <c r="S26" s="91">
        <f>R26/$R$11*100</f>
        <v>2.3379928908531902</v>
      </c>
    </row>
    <row r="27" spans="1:19" ht="36" customHeight="1" x14ac:dyDescent="0.25">
      <c r="B27" s="96" t="s">
        <v>67</v>
      </c>
      <c r="C27" s="3">
        <v>3145.1360000000004</v>
      </c>
      <c r="D27" s="3">
        <v>9.1069999999999993</v>
      </c>
      <c r="E27" s="77"/>
      <c r="F27" s="77"/>
      <c r="G27" s="77"/>
      <c r="H27" s="77"/>
      <c r="I27" s="91"/>
      <c r="J27" s="3"/>
      <c r="K27" s="3"/>
      <c r="L27" s="3"/>
      <c r="M27" s="3"/>
      <c r="N27" s="83">
        <f t="shared" si="2"/>
        <v>3154.2430000000004</v>
      </c>
      <c r="O27" s="3"/>
      <c r="P27" s="91">
        <f t="shared" si="1"/>
        <v>3154.2430000000004</v>
      </c>
      <c r="Q27" s="3"/>
      <c r="R27" s="87">
        <f t="shared" si="3"/>
        <v>3154.2430000000004</v>
      </c>
      <c r="S27" s="91">
        <f t="shared" si="4"/>
        <v>0.30305947348193701</v>
      </c>
    </row>
    <row r="28" spans="1:19" ht="23.25" customHeight="1" x14ac:dyDescent="0.3">
      <c r="B28" s="94" t="s">
        <v>68</v>
      </c>
      <c r="C28" s="3">
        <v>219.01300000000001</v>
      </c>
      <c r="D28" s="3">
        <v>5716.84</v>
      </c>
      <c r="E28" s="92"/>
      <c r="F28" s="92"/>
      <c r="G28" s="92"/>
      <c r="H28" s="92"/>
      <c r="I28" s="91"/>
      <c r="J28" s="3"/>
      <c r="K28" s="3"/>
      <c r="L28" s="3"/>
      <c r="M28" s="3"/>
      <c r="N28" s="83">
        <f t="shared" si="2"/>
        <v>5935.8530000000001</v>
      </c>
      <c r="O28" s="3"/>
      <c r="P28" s="91">
        <f t="shared" si="1"/>
        <v>5935.8530000000001</v>
      </c>
      <c r="Q28" s="3"/>
      <c r="R28" s="87">
        <f t="shared" si="3"/>
        <v>5935.8530000000001</v>
      </c>
      <c r="S28" s="91">
        <f t="shared" si="4"/>
        <v>0.57031639123750966</v>
      </c>
    </row>
    <row r="29" spans="1:19" ht="36.75" customHeight="1" x14ac:dyDescent="0.25">
      <c r="B29" s="97" t="s">
        <v>69</v>
      </c>
      <c r="C29" s="76">
        <f>SUM(C30:C33)</f>
        <v>73171.948021000004</v>
      </c>
      <c r="D29" s="76">
        <f>D30+D31+D32+D33</f>
        <v>22929.607999999997</v>
      </c>
      <c r="E29" s="77">
        <f t="shared" ref="E29:M29" si="7">E30+E31+E32+E33</f>
        <v>0</v>
      </c>
      <c r="F29" s="77">
        <f t="shared" si="7"/>
        <v>0</v>
      </c>
      <c r="G29" s="98">
        <f t="shared" si="7"/>
        <v>3511.605</v>
      </c>
      <c r="H29" s="77">
        <f t="shared" si="7"/>
        <v>0</v>
      </c>
      <c r="I29" s="76">
        <f>I30+I31+I32+I33</f>
        <v>211.36</v>
      </c>
      <c r="J29" s="3">
        <f t="shared" si="7"/>
        <v>0</v>
      </c>
      <c r="K29" s="3">
        <f t="shared" si="7"/>
        <v>0</v>
      </c>
      <c r="L29" s="3">
        <f t="shared" si="7"/>
        <v>0</v>
      </c>
      <c r="M29" s="3">
        <f t="shared" si="7"/>
        <v>0</v>
      </c>
      <c r="N29" s="83">
        <f t="shared" si="2"/>
        <v>99824.521020999993</v>
      </c>
      <c r="O29" s="3">
        <f>O30+O31+O32</f>
        <v>0</v>
      </c>
      <c r="P29" s="91">
        <f t="shared" si="1"/>
        <v>99824.521020999993</v>
      </c>
      <c r="Q29" s="3">
        <f>Q30+Q31+Q32</f>
        <v>0</v>
      </c>
      <c r="R29" s="87">
        <f t="shared" si="3"/>
        <v>99824.521020999993</v>
      </c>
      <c r="S29" s="91">
        <f t="shared" si="4"/>
        <v>9.5911338413720202</v>
      </c>
    </row>
    <row r="30" spans="1:19" ht="25.5" customHeight="1" x14ac:dyDescent="0.25">
      <c r="B30" s="95" t="s">
        <v>70</v>
      </c>
      <c r="C30" s="3">
        <v>39754.773000000001</v>
      </c>
      <c r="D30" s="3">
        <v>21062.156999999999</v>
      </c>
      <c r="E30" s="92"/>
      <c r="F30" s="92"/>
      <c r="G30" s="92"/>
      <c r="H30" s="92"/>
      <c r="I30" s="91"/>
      <c r="J30" s="3"/>
      <c r="K30" s="3"/>
      <c r="L30" s="3"/>
      <c r="M30" s="3"/>
      <c r="N30" s="83">
        <f t="shared" si="2"/>
        <v>60816.93</v>
      </c>
      <c r="O30" s="3"/>
      <c r="P30" s="91">
        <f t="shared" si="1"/>
        <v>60816.93</v>
      </c>
      <c r="Q30" s="3"/>
      <c r="R30" s="87">
        <f t="shared" si="3"/>
        <v>60816.93</v>
      </c>
      <c r="S30" s="91">
        <f t="shared" si="4"/>
        <v>5.8432868946963872</v>
      </c>
    </row>
    <row r="31" spans="1:19" ht="20.25" customHeight="1" x14ac:dyDescent="0.25">
      <c r="B31" s="95" t="s">
        <v>71</v>
      </c>
      <c r="C31" s="3">
        <v>30715.254000000001</v>
      </c>
      <c r="D31" s="3"/>
      <c r="E31" s="77"/>
      <c r="F31" s="77"/>
      <c r="G31" s="77"/>
      <c r="H31" s="77"/>
      <c r="I31" s="77"/>
      <c r="J31" s="3"/>
      <c r="K31" s="3"/>
      <c r="L31" s="3"/>
      <c r="M31" s="3"/>
      <c r="N31" s="83">
        <f t="shared" si="2"/>
        <v>30715.254000000001</v>
      </c>
      <c r="O31" s="3"/>
      <c r="P31" s="91">
        <f t="shared" si="1"/>
        <v>30715.254000000001</v>
      </c>
      <c r="Q31" s="3"/>
      <c r="R31" s="87">
        <f t="shared" si="3"/>
        <v>30715.254000000001</v>
      </c>
      <c r="S31" s="91">
        <f t="shared" si="4"/>
        <v>2.9511197156033822</v>
      </c>
    </row>
    <row r="32" spans="1:19" s="100" customFormat="1" ht="36.75" customHeight="1" x14ac:dyDescent="0.25">
      <c r="B32" s="99" t="s">
        <v>72</v>
      </c>
      <c r="C32" s="3">
        <v>964.22002099999997</v>
      </c>
      <c r="D32" s="3">
        <v>47.421999999999997</v>
      </c>
      <c r="E32" s="77"/>
      <c r="F32" s="77">
        <v>0</v>
      </c>
      <c r="G32" s="77">
        <v>3511.605</v>
      </c>
      <c r="H32" s="77"/>
      <c r="I32" s="3">
        <v>0</v>
      </c>
      <c r="J32" s="3"/>
      <c r="K32" s="3"/>
      <c r="L32" s="3"/>
      <c r="M32" s="3"/>
      <c r="N32" s="83">
        <f t="shared" si="2"/>
        <v>4523.2470210000001</v>
      </c>
      <c r="O32" s="3"/>
      <c r="P32" s="91">
        <f t="shared" si="1"/>
        <v>4523.2470210000001</v>
      </c>
      <c r="Q32" s="3"/>
      <c r="R32" s="87">
        <f t="shared" si="3"/>
        <v>4523.2470210000001</v>
      </c>
      <c r="S32" s="91">
        <f t="shared" si="4"/>
        <v>0.43459329563797083</v>
      </c>
    </row>
    <row r="33" spans="2:19" ht="58.5" customHeight="1" x14ac:dyDescent="0.25">
      <c r="B33" s="99" t="s">
        <v>73</v>
      </c>
      <c r="C33" s="3">
        <v>1737.701</v>
      </c>
      <c r="D33" s="3">
        <v>1820.029</v>
      </c>
      <c r="E33" s="77"/>
      <c r="F33" s="77"/>
      <c r="G33" s="77"/>
      <c r="H33" s="77"/>
      <c r="I33" s="3">
        <v>211.36</v>
      </c>
      <c r="J33" s="101"/>
      <c r="K33" s="3"/>
      <c r="L33" s="3"/>
      <c r="M33" s="3"/>
      <c r="N33" s="83">
        <f t="shared" si="2"/>
        <v>3769.09</v>
      </c>
      <c r="O33" s="3"/>
      <c r="P33" s="91">
        <f t="shared" si="1"/>
        <v>3769.09</v>
      </c>
      <c r="Q33" s="3"/>
      <c r="R33" s="87">
        <f t="shared" si="3"/>
        <v>3769.09</v>
      </c>
      <c r="S33" s="91">
        <f t="shared" si="4"/>
        <v>0.3621339354342813</v>
      </c>
    </row>
    <row r="34" spans="2:19" ht="36" customHeight="1" x14ac:dyDescent="0.25">
      <c r="B34" s="97" t="s">
        <v>74</v>
      </c>
      <c r="C34" s="3">
        <v>1119.5740000000001</v>
      </c>
      <c r="D34" s="3">
        <v>0</v>
      </c>
      <c r="E34" s="77"/>
      <c r="F34" s="77"/>
      <c r="G34" s="77"/>
      <c r="H34" s="77"/>
      <c r="I34" s="3">
        <v>0</v>
      </c>
      <c r="J34" s="3"/>
      <c r="K34" s="3"/>
      <c r="L34" s="3"/>
      <c r="M34" s="3"/>
      <c r="N34" s="83">
        <f t="shared" si="2"/>
        <v>1119.5740000000001</v>
      </c>
      <c r="O34" s="3"/>
      <c r="P34" s="91">
        <f t="shared" si="1"/>
        <v>1119.5740000000001</v>
      </c>
      <c r="Q34" s="3"/>
      <c r="R34" s="87">
        <f t="shared" si="3"/>
        <v>1119.5740000000001</v>
      </c>
      <c r="S34" s="91">
        <f t="shared" si="4"/>
        <v>0.10756860107609532</v>
      </c>
    </row>
    <row r="35" spans="2:19" ht="33" customHeight="1" x14ac:dyDescent="0.25">
      <c r="B35" s="102" t="s">
        <v>75</v>
      </c>
      <c r="C35" s="3">
        <v>86.683999999999997</v>
      </c>
      <c r="D35" s="3">
        <v>215.20400000000001</v>
      </c>
      <c r="E35" s="77"/>
      <c r="F35" s="77"/>
      <c r="G35" s="77"/>
      <c r="H35" s="77"/>
      <c r="I35" s="3">
        <v>621.26400000000001</v>
      </c>
      <c r="J35" s="3"/>
      <c r="K35" s="3"/>
      <c r="L35" s="3"/>
      <c r="M35" s="3"/>
      <c r="N35" s="83">
        <f t="shared" si="2"/>
        <v>923.15200000000004</v>
      </c>
      <c r="O35" s="3"/>
      <c r="P35" s="91">
        <f t="shared" si="1"/>
        <v>923.15200000000004</v>
      </c>
      <c r="Q35" s="3"/>
      <c r="R35" s="87">
        <f t="shared" si="3"/>
        <v>923.15200000000004</v>
      </c>
      <c r="S35" s="91">
        <f t="shared" si="4"/>
        <v>8.8696387394312071E-2</v>
      </c>
    </row>
    <row r="36" spans="2:19" ht="27.75" customHeight="1" x14ac:dyDescent="0.25">
      <c r="B36" s="103" t="s">
        <v>106</v>
      </c>
      <c r="C36" s="3">
        <v>9801.4930000000004</v>
      </c>
      <c r="D36" s="3"/>
      <c r="E36" s="77">
        <v>68214.805133000002</v>
      </c>
      <c r="F36" s="77">
        <v>2400.4133729999999</v>
      </c>
      <c r="G36" s="77">
        <v>31960.136262</v>
      </c>
      <c r="H36" s="77"/>
      <c r="I36" s="3">
        <v>0.94299999999999995</v>
      </c>
      <c r="J36" s="3"/>
      <c r="K36" s="3"/>
      <c r="L36" s="3"/>
      <c r="M36" s="3"/>
      <c r="N36" s="83">
        <f t="shared" si="2"/>
        <v>112377.79076800001</v>
      </c>
      <c r="O36" s="104">
        <v>-127.105</v>
      </c>
      <c r="P36" s="91">
        <f t="shared" si="1"/>
        <v>112250.68576800001</v>
      </c>
      <c r="Q36" s="3"/>
      <c r="R36" s="87">
        <f t="shared" si="3"/>
        <v>112250.68576800001</v>
      </c>
      <c r="S36" s="91">
        <f t="shared" si="4"/>
        <v>10.785038986164491</v>
      </c>
    </row>
    <row r="37" spans="2:19" ht="27" customHeight="1" x14ac:dyDescent="0.25">
      <c r="B37" s="105" t="s">
        <v>76</v>
      </c>
      <c r="C37" s="3">
        <v>11893.902</v>
      </c>
      <c r="D37" s="3">
        <v>16534.364999999998</v>
      </c>
      <c r="E37" s="3">
        <v>105.117</v>
      </c>
      <c r="F37" s="3">
        <v>19.074999999999999</v>
      </c>
      <c r="G37" s="3">
        <v>22.565999999999999</v>
      </c>
      <c r="H37" s="77"/>
      <c r="I37" s="3">
        <v>10937.1</v>
      </c>
      <c r="J37" s="106"/>
      <c r="K37" s="3">
        <v>274.80152608999998</v>
      </c>
      <c r="L37" s="3">
        <v>1495.7709</v>
      </c>
      <c r="M37" s="3">
        <v>90.284999999999997</v>
      </c>
      <c r="N37" s="83">
        <f t="shared" si="2"/>
        <v>41372.982426090006</v>
      </c>
      <c r="O37" s="104">
        <v>-16984.582154178181</v>
      </c>
      <c r="P37" s="91">
        <f t="shared" si="1"/>
        <v>24388.400271911825</v>
      </c>
      <c r="Q37" s="3"/>
      <c r="R37" s="87">
        <f t="shared" si="3"/>
        <v>24388.400271911825</v>
      </c>
      <c r="S37" s="91">
        <f t="shared" si="4"/>
        <v>2.3432359984542495</v>
      </c>
    </row>
    <row r="38" spans="2:19" ht="24" customHeight="1" x14ac:dyDescent="0.25">
      <c r="B38" s="107" t="s">
        <v>77</v>
      </c>
      <c r="C38" s="3"/>
      <c r="D38" s="3">
        <v>16870.753757999999</v>
      </c>
      <c r="E38" s="77">
        <v>12446.353999999999</v>
      </c>
      <c r="F38" s="77">
        <v>3081.35</v>
      </c>
      <c r="G38" s="77">
        <v>9281.4500000000007</v>
      </c>
      <c r="H38" s="77"/>
      <c r="I38" s="3">
        <v>21771.394</v>
      </c>
      <c r="J38" s="3">
        <v>7.4466120000000009</v>
      </c>
      <c r="K38" s="3"/>
      <c r="L38" s="3">
        <v>4941.94373</v>
      </c>
      <c r="M38" s="7"/>
      <c r="N38" s="83">
        <f t="shared" si="2"/>
        <v>68400.6921</v>
      </c>
      <c r="O38" s="76">
        <f>-N38</f>
        <v>-68400.6921</v>
      </c>
      <c r="P38" s="91">
        <f t="shared" si="1"/>
        <v>0</v>
      </c>
      <c r="Q38" s="3"/>
      <c r="R38" s="87">
        <f t="shared" si="3"/>
        <v>0</v>
      </c>
      <c r="S38" s="91">
        <f t="shared" si="4"/>
        <v>0</v>
      </c>
    </row>
    <row r="39" spans="2:19" ht="23.25" customHeight="1" x14ac:dyDescent="0.25">
      <c r="B39" s="108" t="s">
        <v>78</v>
      </c>
      <c r="C39" s="3">
        <v>288.2</v>
      </c>
      <c r="D39" s="3">
        <v>272.654</v>
      </c>
      <c r="E39" s="77"/>
      <c r="F39" s="77"/>
      <c r="G39" s="77"/>
      <c r="H39" s="77"/>
      <c r="I39" s="3">
        <v>215.19</v>
      </c>
      <c r="J39" s="106"/>
      <c r="K39" s="3"/>
      <c r="L39" s="3"/>
      <c r="M39" s="3"/>
      <c r="N39" s="83">
        <f t="shared" si="2"/>
        <v>776.0440000000001</v>
      </c>
      <c r="O39" s="3">
        <v>0</v>
      </c>
      <c r="P39" s="91">
        <f t="shared" si="1"/>
        <v>776.0440000000001</v>
      </c>
      <c r="Q39" s="3"/>
      <c r="R39" s="87">
        <f t="shared" si="3"/>
        <v>776.0440000000001</v>
      </c>
      <c r="S39" s="91">
        <f t="shared" si="4"/>
        <v>7.4562259800153727E-2</v>
      </c>
    </row>
    <row r="40" spans="2:19" ht="20.399999999999999" customHeight="1" x14ac:dyDescent="0.3">
      <c r="B40" s="50" t="s">
        <v>79</v>
      </c>
      <c r="C40" s="3">
        <v>0.218</v>
      </c>
      <c r="D40" s="109">
        <v>1.1556569999999999</v>
      </c>
      <c r="E40" s="3"/>
      <c r="F40" s="3"/>
      <c r="G40" s="3">
        <v>0</v>
      </c>
      <c r="H40" s="3"/>
      <c r="I40" s="3"/>
      <c r="J40" s="3">
        <v>0.67900000000000005</v>
      </c>
      <c r="K40" s="3"/>
      <c r="L40" s="3">
        <v>0</v>
      </c>
      <c r="M40" s="3"/>
      <c r="N40" s="83">
        <f t="shared" si="2"/>
        <v>2.052657</v>
      </c>
      <c r="O40" s="76"/>
      <c r="P40" s="91">
        <f t="shared" si="1"/>
        <v>2.052657</v>
      </c>
      <c r="Q40" s="3"/>
      <c r="R40" s="87">
        <f t="shared" si="3"/>
        <v>2.052657</v>
      </c>
      <c r="S40" s="91">
        <f t="shared" si="4"/>
        <v>1.9721915833973867E-4</v>
      </c>
    </row>
    <row r="41" spans="2:19" ht="30.6" customHeight="1" x14ac:dyDescent="0.25">
      <c r="B41" s="110" t="s">
        <v>80</v>
      </c>
      <c r="C41" s="3">
        <v>0</v>
      </c>
      <c r="D41" s="3">
        <v>14.851391</v>
      </c>
      <c r="E41" s="3">
        <v>0</v>
      </c>
      <c r="F41" s="3">
        <v>0</v>
      </c>
      <c r="G41" s="3">
        <v>0</v>
      </c>
      <c r="H41" s="3"/>
      <c r="I41" s="3">
        <v>17.647000000000002</v>
      </c>
      <c r="J41" s="3">
        <v>0.45027600000000001</v>
      </c>
      <c r="K41" s="3"/>
      <c r="L41" s="3"/>
      <c r="M41" s="3"/>
      <c r="N41" s="83">
        <f t="shared" si="2"/>
        <v>32.948667</v>
      </c>
      <c r="O41" s="3"/>
      <c r="P41" s="91">
        <f t="shared" si="1"/>
        <v>32.948667</v>
      </c>
      <c r="Q41" s="3"/>
      <c r="R41" s="87">
        <f t="shared" si="3"/>
        <v>32.948667</v>
      </c>
      <c r="S41" s="91">
        <f t="shared" si="4"/>
        <v>3.1657058993082247E-3</v>
      </c>
    </row>
    <row r="42" spans="2:19" ht="24" customHeight="1" x14ac:dyDescent="0.3">
      <c r="B42" s="50" t="s">
        <v>81</v>
      </c>
      <c r="C42" s="3">
        <v>720.98099999999999</v>
      </c>
      <c r="D42" s="3"/>
      <c r="E42" s="3"/>
      <c r="F42" s="3"/>
      <c r="G42" s="3"/>
      <c r="H42" s="3"/>
      <c r="I42" s="3">
        <v>0</v>
      </c>
      <c r="J42" s="3"/>
      <c r="K42" s="3"/>
      <c r="L42" s="3"/>
      <c r="M42" s="3">
        <v>3061.45</v>
      </c>
      <c r="N42" s="83">
        <f t="shared" si="2"/>
        <v>3782.4309999999996</v>
      </c>
      <c r="O42" s="3"/>
      <c r="P42" s="91">
        <f t="shared" si="1"/>
        <v>3782.4309999999996</v>
      </c>
      <c r="Q42" s="3">
        <f>-P42</f>
        <v>-3782.4309999999996</v>
      </c>
      <c r="R42" s="111">
        <f t="shared" si="3"/>
        <v>0</v>
      </c>
      <c r="S42" s="91">
        <f t="shared" si="4"/>
        <v>0</v>
      </c>
    </row>
    <row r="43" spans="2:19" ht="22.95" customHeight="1" x14ac:dyDescent="0.3">
      <c r="B43" s="112" t="s">
        <v>82</v>
      </c>
      <c r="C43" s="3">
        <v>266.61900000000003</v>
      </c>
      <c r="D43" s="3">
        <v>0</v>
      </c>
      <c r="E43" s="3"/>
      <c r="F43" s="3"/>
      <c r="G43" s="3"/>
      <c r="H43" s="3"/>
      <c r="I43" s="3">
        <v>0</v>
      </c>
      <c r="J43" s="3"/>
      <c r="K43" s="3"/>
      <c r="L43" s="3"/>
      <c r="M43" s="3"/>
      <c r="N43" s="83">
        <f t="shared" si="2"/>
        <v>266.61900000000003</v>
      </c>
      <c r="O43" s="3"/>
      <c r="P43" s="91">
        <f t="shared" si="1"/>
        <v>266.61900000000003</v>
      </c>
      <c r="Q43" s="3"/>
      <c r="R43" s="111">
        <f t="shared" si="3"/>
        <v>266.61900000000003</v>
      </c>
      <c r="S43" s="91">
        <f t="shared" si="4"/>
        <v>2.5616737125288239E-2</v>
      </c>
    </row>
    <row r="44" spans="2:19" ht="26.4" customHeight="1" x14ac:dyDescent="0.3">
      <c r="B44" s="112" t="s">
        <v>83</v>
      </c>
      <c r="C44" s="3">
        <v>-4.4660000000000002</v>
      </c>
      <c r="D44" s="3">
        <v>46.214999999999996</v>
      </c>
      <c r="E44" s="3"/>
      <c r="F44" s="3">
        <v>1219.5650000000001</v>
      </c>
      <c r="G44" s="3"/>
      <c r="H44" s="3"/>
      <c r="I44" s="3">
        <v>-14.271000000000001</v>
      </c>
      <c r="J44" s="3"/>
      <c r="K44" s="3"/>
      <c r="L44" s="3"/>
      <c r="M44" s="3"/>
      <c r="N44" s="83">
        <f t="shared" si="2"/>
        <v>1247.0430000000001</v>
      </c>
      <c r="O44" s="3"/>
      <c r="P44" s="91">
        <f>N44+O44</f>
        <v>1247.0430000000001</v>
      </c>
      <c r="Q44" s="3"/>
      <c r="R44" s="111">
        <f>P44+Q44</f>
        <v>1247.0430000000001</v>
      </c>
      <c r="S44" s="91">
        <f t="shared" si="4"/>
        <v>0.11981581475787857</v>
      </c>
    </row>
    <row r="45" spans="2:19" ht="51.6" customHeight="1" x14ac:dyDescent="0.3">
      <c r="B45" s="112" t="s">
        <v>84</v>
      </c>
      <c r="C45" s="3">
        <v>24139.42</v>
      </c>
      <c r="D45" s="3">
        <v>6097.036865</v>
      </c>
      <c r="E45" s="3">
        <v>0.22</v>
      </c>
      <c r="F45" s="3">
        <v>711.255</v>
      </c>
      <c r="G45" s="3">
        <v>0.59200000000000008</v>
      </c>
      <c r="H45" s="3"/>
      <c r="I45" s="3">
        <v>939.15200000000004</v>
      </c>
      <c r="J45" s="3">
        <v>387.39432399999998</v>
      </c>
      <c r="K45" s="3"/>
      <c r="L45" s="3"/>
      <c r="M45" s="3"/>
      <c r="N45" s="83">
        <f t="shared" si="2"/>
        <v>32275.070189000005</v>
      </c>
      <c r="O45" s="3"/>
      <c r="P45" s="91">
        <f>N45+O45</f>
        <v>32275.070189000005</v>
      </c>
      <c r="Q45" s="3"/>
      <c r="R45" s="111">
        <f>P45+Q45</f>
        <v>32275.070189000005</v>
      </c>
      <c r="S45" s="91">
        <f t="shared" si="4"/>
        <v>3.1009867591275948</v>
      </c>
    </row>
    <row r="46" spans="2:19" ht="22.8" customHeight="1" x14ac:dyDescent="0.25">
      <c r="B46" s="2"/>
      <c r="C46" s="8"/>
      <c r="D46" s="2"/>
      <c r="E46" s="8"/>
      <c r="F46" s="8"/>
      <c r="G46" s="8"/>
      <c r="H46" s="2"/>
      <c r="I46" s="2"/>
      <c r="J46" s="2"/>
      <c r="K46" s="2"/>
      <c r="L46" s="82"/>
      <c r="M46" s="82"/>
      <c r="N46" s="87"/>
      <c r="O46" s="6"/>
      <c r="P46" s="87"/>
      <c r="Q46" s="6"/>
      <c r="R46" s="88"/>
      <c r="S46" s="87"/>
    </row>
    <row r="47" spans="2:19" s="89" customFormat="1" ht="30.75" customHeight="1" x14ac:dyDescent="0.3">
      <c r="B47" s="5" t="s">
        <v>85</v>
      </c>
      <c r="C47" s="6">
        <f>C48+C61+C64+C67</f>
        <v>246929.90200000003</v>
      </c>
      <c r="D47" s="6">
        <f t="shared" ref="D47:M47" si="8">D48+D61+D64+D67+D68</f>
        <v>95614.594471569988</v>
      </c>
      <c r="E47" s="6">
        <f>E48+E61+E64+E67+E68</f>
        <v>82360.071014000016</v>
      </c>
      <c r="F47" s="6">
        <f t="shared" si="8"/>
        <v>8724.4003729999986</v>
      </c>
      <c r="G47" s="6">
        <f>G48+G61+G64+G67+G68</f>
        <v>45219.042262000003</v>
      </c>
      <c r="H47" s="6">
        <f t="shared" si="8"/>
        <v>0</v>
      </c>
      <c r="I47" s="6">
        <f t="shared" si="8"/>
        <v>33074.631999999983</v>
      </c>
      <c r="J47" s="6">
        <f>J48+J61+J64+J67+J68</f>
        <v>395.97019899999998</v>
      </c>
      <c r="K47" s="6">
        <f>K48+K61+K64+K67+K68</f>
        <v>153.09885299999999</v>
      </c>
      <c r="L47" s="87">
        <f t="shared" si="8"/>
        <v>6515.5384999999987</v>
      </c>
      <c r="M47" s="87">
        <f t="shared" si="8"/>
        <v>101.56700000000001</v>
      </c>
      <c r="N47" s="87">
        <f>SUM(C47:M47)</f>
        <v>519088.8166725699</v>
      </c>
      <c r="O47" s="6">
        <f>O48+O61+O64+O67+O68</f>
        <v>-85512.379254178159</v>
      </c>
      <c r="P47" s="87">
        <f t="shared" ref="P47:P67" si="9">N47+O47</f>
        <v>433576.43741839175</v>
      </c>
      <c r="Q47" s="6">
        <f>Q48+Q61+Q64+Q67+Q68</f>
        <v>-9141.6009999999987</v>
      </c>
      <c r="R47" s="88">
        <f t="shared" ref="R47:R67" si="10">P47+Q47</f>
        <v>424434.83641839173</v>
      </c>
      <c r="S47" s="87">
        <f>R47/$R$11*100</f>
        <v>40.779672984088364</v>
      </c>
    </row>
    <row r="48" spans="2:19" ht="20.100000000000001" customHeight="1" x14ac:dyDescent="0.3">
      <c r="B48" s="113" t="s">
        <v>86</v>
      </c>
      <c r="C48" s="6">
        <f>SUM(C49:C53)+C60</f>
        <v>232912.92</v>
      </c>
      <c r="D48" s="6">
        <f>D49+D50+D51+D52+D53+D60</f>
        <v>75423.668502999994</v>
      </c>
      <c r="E48" s="82">
        <f>E49+E50+E51+E52+E53+E60</f>
        <v>82354.401014000017</v>
      </c>
      <c r="F48" s="82">
        <f t="shared" ref="F48:L48" si="11">F49+F50+F51+F52+F53+F60</f>
        <v>8732.9183729999986</v>
      </c>
      <c r="G48" s="82">
        <f t="shared" si="11"/>
        <v>45242.551262000001</v>
      </c>
      <c r="H48" s="82">
        <f t="shared" si="11"/>
        <v>0</v>
      </c>
      <c r="I48" s="6">
        <f>I49+I50+I51+I52+I53+I60</f>
        <v>30932.798999999992</v>
      </c>
      <c r="J48" s="6">
        <f t="shared" si="11"/>
        <v>395.97062399999999</v>
      </c>
      <c r="K48" s="111">
        <f t="shared" si="11"/>
        <v>153.09885299999999</v>
      </c>
      <c r="L48" s="6">
        <f t="shared" si="11"/>
        <v>2320.9024899999999</v>
      </c>
      <c r="M48" s="6">
        <f>M49+M50+M51+M52+M53+M60</f>
        <v>25.963000000000001</v>
      </c>
      <c r="N48" s="87">
        <f t="shared" ref="N48:N69" si="12">SUM(C48:M48)</f>
        <v>478495.19311899994</v>
      </c>
      <c r="O48" s="6">
        <f>O49+O50+O51+O52+O53+O60</f>
        <v>-85421.443926178166</v>
      </c>
      <c r="P48" s="91">
        <f t="shared" si="9"/>
        <v>393073.74919282179</v>
      </c>
      <c r="Q48" s="6">
        <f>Q49+Q50+Q51+Q52+Q53+Q60</f>
        <v>-34.103999999999999</v>
      </c>
      <c r="R48" s="111">
        <f t="shared" si="10"/>
        <v>393039.6451928218</v>
      </c>
      <c r="S48" s="91">
        <f t="shared" ref="S48:S67" si="13">R48/$R$11*100</f>
        <v>37.763224941662358</v>
      </c>
    </row>
    <row r="49" spans="1:19" ht="23.25" customHeight="1" x14ac:dyDescent="0.25">
      <c r="A49" s="114"/>
      <c r="B49" s="115" t="s">
        <v>87</v>
      </c>
      <c r="C49" s="116">
        <v>56276.682999999997</v>
      </c>
      <c r="D49" s="117">
        <v>33991.594806000001</v>
      </c>
      <c r="E49" s="92">
        <v>360.22399999999999</v>
      </c>
      <c r="F49" s="92">
        <v>146.82</v>
      </c>
      <c r="G49" s="92">
        <v>306.79700000000003</v>
      </c>
      <c r="H49" s="92"/>
      <c r="I49" s="52">
        <v>18310.512999999999</v>
      </c>
      <c r="J49" s="117"/>
      <c r="K49" s="52"/>
      <c r="L49" s="117">
        <v>584.13535999999999</v>
      </c>
      <c r="M49" s="117">
        <v>1.478</v>
      </c>
      <c r="N49" s="87">
        <f>SUM(C49:M49)</f>
        <v>109978.24516600002</v>
      </c>
      <c r="O49" s="7"/>
      <c r="P49" s="91">
        <f t="shared" si="9"/>
        <v>109978.24516600002</v>
      </c>
      <c r="Q49" s="7"/>
      <c r="R49" s="111">
        <f t="shared" si="10"/>
        <v>109978.24516600002</v>
      </c>
      <c r="S49" s="91">
        <f t="shared" si="13"/>
        <v>10.566703032859341</v>
      </c>
    </row>
    <row r="50" spans="1:19" ht="23.25" customHeight="1" x14ac:dyDescent="0.25">
      <c r="A50" s="114"/>
      <c r="B50" s="115" t="s">
        <v>88</v>
      </c>
      <c r="C50" s="117">
        <v>10596.611999999999</v>
      </c>
      <c r="D50" s="117">
        <v>23124.469534</v>
      </c>
      <c r="E50" s="92">
        <v>546.4</v>
      </c>
      <c r="F50" s="92">
        <v>33.274999999999999</v>
      </c>
      <c r="G50" s="118">
        <v>30321.663</v>
      </c>
      <c r="H50" s="92">
        <v>0</v>
      </c>
      <c r="I50" s="52">
        <v>7185.6409999999996</v>
      </c>
      <c r="J50" s="52"/>
      <c r="K50" s="52">
        <v>14.821925999999999</v>
      </c>
      <c r="L50" s="52">
        <v>1720.1780799999999</v>
      </c>
      <c r="M50" s="52">
        <v>10.396000000000001</v>
      </c>
      <c r="N50" s="87">
        <f>SUM(C50:M50)</f>
        <v>73553.456539999999</v>
      </c>
      <c r="O50" s="76">
        <v>-16508.319667000003</v>
      </c>
      <c r="P50" s="91">
        <f t="shared" si="9"/>
        <v>57045.136872999996</v>
      </c>
      <c r="Q50" s="7"/>
      <c r="R50" s="111">
        <f t="shared" si="10"/>
        <v>57045.136872999996</v>
      </c>
      <c r="S50" s="91">
        <f t="shared" si="13"/>
        <v>5.4808932429861645</v>
      </c>
    </row>
    <row r="51" spans="1:19" ht="17.25" customHeight="1" x14ac:dyDescent="0.25">
      <c r="A51" s="114"/>
      <c r="B51" s="115" t="s">
        <v>89</v>
      </c>
      <c r="C51" s="117">
        <v>13743.666999999999</v>
      </c>
      <c r="D51" s="117">
        <v>642.721</v>
      </c>
      <c r="E51" s="92">
        <v>11.183</v>
      </c>
      <c r="F51" s="92">
        <v>4.3129999999999997</v>
      </c>
      <c r="G51" s="92">
        <v>10.166</v>
      </c>
      <c r="H51" s="92">
        <v>0</v>
      </c>
      <c r="I51" s="52">
        <v>0.13500000000000001</v>
      </c>
      <c r="J51" s="52">
        <v>0</v>
      </c>
      <c r="K51" s="117">
        <v>138.17514700000001</v>
      </c>
      <c r="L51" s="52">
        <v>16.58905</v>
      </c>
      <c r="M51" s="52"/>
      <c r="N51" s="87">
        <f t="shared" si="12"/>
        <v>14566.949197</v>
      </c>
      <c r="O51" s="76">
        <v>-56.690204178181816</v>
      </c>
      <c r="P51" s="91">
        <f t="shared" si="9"/>
        <v>14510.258992821819</v>
      </c>
      <c r="Q51" s="7"/>
      <c r="R51" s="111">
        <f>P51+Q51</f>
        <v>14510.258992821819</v>
      </c>
      <c r="S51" s="91">
        <f t="shared" si="13"/>
        <v>1.3941447917776537</v>
      </c>
    </row>
    <row r="52" spans="1:19" ht="18.75" customHeight="1" x14ac:dyDescent="0.25">
      <c r="A52" s="114"/>
      <c r="B52" s="115" t="s">
        <v>90</v>
      </c>
      <c r="C52" s="117">
        <v>4787.8909999999996</v>
      </c>
      <c r="D52" s="117">
        <v>3145.5740000000001</v>
      </c>
      <c r="E52" s="92"/>
      <c r="F52" s="92">
        <v>6.0529999999999999</v>
      </c>
      <c r="G52" s="92"/>
      <c r="H52" s="92"/>
      <c r="I52" s="52">
        <v>234.779</v>
      </c>
      <c r="J52" s="117"/>
      <c r="K52" s="111"/>
      <c r="L52" s="117"/>
      <c r="M52" s="117"/>
      <c r="N52" s="87">
        <f t="shared" si="12"/>
        <v>8174.2970000000005</v>
      </c>
      <c r="O52" s="7"/>
      <c r="P52" s="91">
        <f t="shared" si="9"/>
        <v>8174.2970000000005</v>
      </c>
      <c r="Q52" s="7">
        <v>-34.103999999999999</v>
      </c>
      <c r="R52" s="111">
        <f t="shared" si="10"/>
        <v>8140.1930000000002</v>
      </c>
      <c r="S52" s="91">
        <f t="shared" si="13"/>
        <v>0.78210924289008454</v>
      </c>
    </row>
    <row r="53" spans="1:19" ht="26.25" customHeight="1" x14ac:dyDescent="0.3">
      <c r="A53" s="114"/>
      <c r="B53" s="119" t="s">
        <v>91</v>
      </c>
      <c r="C53" s="111">
        <f>SUM(C54:C59)</f>
        <v>146762.93000000002</v>
      </c>
      <c r="D53" s="111">
        <f t="shared" ref="D53:I53" si="14">SUM(D54:D59)</f>
        <v>14519.309163000002</v>
      </c>
      <c r="E53" s="111">
        <f t="shared" si="14"/>
        <v>81436.594014000017</v>
      </c>
      <c r="F53" s="111">
        <f t="shared" si="14"/>
        <v>8542.4573729999993</v>
      </c>
      <c r="G53" s="111">
        <f t="shared" si="14"/>
        <v>14603.925262000001</v>
      </c>
      <c r="H53" s="111">
        <f t="shared" si="14"/>
        <v>0</v>
      </c>
      <c r="I53" s="111">
        <f t="shared" si="14"/>
        <v>5093.0609999999988</v>
      </c>
      <c r="J53" s="111">
        <f>SUM(J54:J59)</f>
        <v>395.97062399999999</v>
      </c>
      <c r="K53" s="111">
        <f>SUM(K54:K59)</f>
        <v>0.10178</v>
      </c>
      <c r="L53" s="111">
        <f>SUM(L54:L59)</f>
        <v>0</v>
      </c>
      <c r="M53" s="111">
        <f>SUM(M54:M59)</f>
        <v>14.089</v>
      </c>
      <c r="N53" s="87">
        <f t="shared" si="12"/>
        <v>271368.43821600004</v>
      </c>
      <c r="O53" s="111">
        <f>O54+O55+O57+O59+O56+O58</f>
        <v>-68759.471522999971</v>
      </c>
      <c r="P53" s="91">
        <f t="shared" si="9"/>
        <v>202608.96669300005</v>
      </c>
      <c r="Q53" s="111">
        <f>Q54+Q55+Q57+Q59+Q56</f>
        <v>0</v>
      </c>
      <c r="R53" s="111">
        <f t="shared" si="10"/>
        <v>202608.96669300005</v>
      </c>
      <c r="S53" s="91">
        <f t="shared" si="13"/>
        <v>19.466657061202927</v>
      </c>
    </row>
    <row r="54" spans="1:19" ht="32.25" customHeight="1" x14ac:dyDescent="0.25">
      <c r="A54" s="114"/>
      <c r="B54" s="120" t="s">
        <v>92</v>
      </c>
      <c r="C54" s="117">
        <v>50249.756000000001</v>
      </c>
      <c r="D54" s="52">
        <v>190.63700000000063</v>
      </c>
      <c r="E54" s="121">
        <v>8.881E-3</v>
      </c>
      <c r="F54" s="121">
        <v>142.68100000000001</v>
      </c>
      <c r="G54" s="121">
        <v>10995.870999999999</v>
      </c>
      <c r="H54" s="121">
        <v>0</v>
      </c>
      <c r="I54" s="117">
        <v>150.88499999999999</v>
      </c>
      <c r="J54" s="117"/>
      <c r="K54" s="6"/>
      <c r="L54" s="52"/>
      <c r="M54" s="52"/>
      <c r="N54" s="87">
        <f t="shared" si="12"/>
        <v>61729.838881000003</v>
      </c>
      <c r="O54" s="76">
        <v>-60228.850400999974</v>
      </c>
      <c r="P54" s="91">
        <f>N54+O54</f>
        <v>1500.9884800000291</v>
      </c>
      <c r="Q54" s="7"/>
      <c r="R54" s="111">
        <f t="shared" si="10"/>
        <v>1500.9884800000291</v>
      </c>
      <c r="S54" s="91">
        <f t="shared" si="13"/>
        <v>0.14421488086087905</v>
      </c>
    </row>
    <row r="55" spans="1:19" ht="15.6" x14ac:dyDescent="0.25">
      <c r="A55" s="114"/>
      <c r="B55" s="122" t="s">
        <v>93</v>
      </c>
      <c r="C55" s="117">
        <v>17512.653999999999</v>
      </c>
      <c r="D55" s="52">
        <v>948.99683300000004</v>
      </c>
      <c r="E55" s="92">
        <v>0.187</v>
      </c>
      <c r="F55" s="92">
        <v>4.5999999999999999E-2</v>
      </c>
      <c r="G55" s="92"/>
      <c r="H55" s="92"/>
      <c r="I55" s="52">
        <v>1134.7619999999999</v>
      </c>
      <c r="J55" s="52">
        <v>0.25681199999999998</v>
      </c>
      <c r="K55" s="52"/>
      <c r="L55" s="52"/>
      <c r="M55" s="52"/>
      <c r="N55" s="87">
        <f t="shared" si="12"/>
        <v>19596.902644999998</v>
      </c>
      <c r="O55" s="76">
        <v>-531.38373000000001</v>
      </c>
      <c r="P55" s="91">
        <f>N55+O55</f>
        <v>19065.518914999997</v>
      </c>
      <c r="Q55" s="7"/>
      <c r="R55" s="111">
        <f t="shared" si="10"/>
        <v>19065.518914999997</v>
      </c>
      <c r="S55" s="91">
        <f t="shared" si="13"/>
        <v>1.8318138849923133</v>
      </c>
    </row>
    <row r="56" spans="1:19" ht="38.25" customHeight="1" x14ac:dyDescent="0.25">
      <c r="A56" s="114"/>
      <c r="B56" s="99" t="s">
        <v>94</v>
      </c>
      <c r="C56" s="117">
        <v>597.93399999999997</v>
      </c>
      <c r="D56" s="52">
        <v>89.958391000000006</v>
      </c>
      <c r="E56" s="52"/>
      <c r="F56" s="52">
        <v>0</v>
      </c>
      <c r="G56" s="52"/>
      <c r="H56" s="92"/>
      <c r="I56" s="52">
        <v>18.433</v>
      </c>
      <c r="J56" s="52">
        <v>0.450351</v>
      </c>
      <c r="K56" s="52"/>
      <c r="L56" s="52"/>
      <c r="M56" s="52"/>
      <c r="N56" s="87">
        <f t="shared" si="12"/>
        <v>706.77574199999992</v>
      </c>
      <c r="O56" s="76">
        <v>-436.96323900000004</v>
      </c>
      <c r="P56" s="91">
        <f t="shared" si="9"/>
        <v>269.81250299999988</v>
      </c>
      <c r="Q56" s="75"/>
      <c r="R56" s="91">
        <f t="shared" si="10"/>
        <v>269.81250299999988</v>
      </c>
      <c r="S56" s="91">
        <f t="shared" si="13"/>
        <v>2.5923568697156021E-2</v>
      </c>
    </row>
    <row r="57" spans="1:19" ht="15.6" x14ac:dyDescent="0.25">
      <c r="A57" s="114"/>
      <c r="B57" s="122" t="s">
        <v>95</v>
      </c>
      <c r="C57" s="117">
        <v>42104.41</v>
      </c>
      <c r="D57" s="52">
        <v>3830.3450000000003</v>
      </c>
      <c r="E57" s="92">
        <v>81433.780133000007</v>
      </c>
      <c r="F57" s="92">
        <v>7464.8573729999998</v>
      </c>
      <c r="G57" s="92">
        <v>3605.7652619999999</v>
      </c>
      <c r="H57" s="92"/>
      <c r="I57" s="52">
        <v>113.699</v>
      </c>
      <c r="J57" s="52"/>
      <c r="K57" s="52"/>
      <c r="L57" s="52"/>
      <c r="M57" s="52"/>
      <c r="N57" s="87">
        <f t="shared" si="12"/>
        <v>138552.856768</v>
      </c>
      <c r="O57" s="7"/>
      <c r="P57" s="91">
        <f t="shared" si="9"/>
        <v>138552.856768</v>
      </c>
      <c r="Q57" s="7"/>
      <c r="R57" s="111">
        <f t="shared" si="10"/>
        <v>138552.856768</v>
      </c>
      <c r="S57" s="91">
        <f t="shared" si="13"/>
        <v>13.312149958493466</v>
      </c>
    </row>
    <row r="58" spans="1:19" ht="74.400000000000006" customHeight="1" x14ac:dyDescent="0.25">
      <c r="A58" s="114"/>
      <c r="B58" s="99" t="s">
        <v>96</v>
      </c>
      <c r="C58" s="117">
        <v>30005.321</v>
      </c>
      <c r="D58" s="52">
        <v>7743.819939</v>
      </c>
      <c r="E58" s="92">
        <v>0.46600000000000003</v>
      </c>
      <c r="F58" s="92">
        <v>833.86500000000001</v>
      </c>
      <c r="G58" s="92">
        <v>0.875</v>
      </c>
      <c r="H58" s="92"/>
      <c r="I58" s="52">
        <v>2665.4819999999991</v>
      </c>
      <c r="J58" s="52">
        <v>395.26346100000001</v>
      </c>
      <c r="K58" s="52"/>
      <c r="L58" s="52"/>
      <c r="M58" s="52"/>
      <c r="N58" s="87">
        <f t="shared" si="12"/>
        <v>41645.092399999994</v>
      </c>
      <c r="O58" s="84">
        <v>-6782.2741530000003</v>
      </c>
      <c r="P58" s="91">
        <f t="shared" si="9"/>
        <v>34862.818246999996</v>
      </c>
      <c r="Q58" s="7"/>
      <c r="R58" s="111">
        <f t="shared" si="10"/>
        <v>34862.818246999996</v>
      </c>
      <c r="S58" s="91">
        <f t="shared" si="13"/>
        <v>3.3496174334166025</v>
      </c>
    </row>
    <row r="59" spans="1:19" ht="15.6" x14ac:dyDescent="0.25">
      <c r="A59" s="114"/>
      <c r="B59" s="122" t="s">
        <v>97</v>
      </c>
      <c r="C59" s="117">
        <v>6292.8549999999996</v>
      </c>
      <c r="D59" s="52">
        <v>1715.5520000000001</v>
      </c>
      <c r="E59" s="92">
        <v>2.1520000000000001</v>
      </c>
      <c r="F59" s="92">
        <v>101.008</v>
      </c>
      <c r="G59" s="92">
        <v>1.4139999999999999</v>
      </c>
      <c r="H59" s="92"/>
      <c r="I59" s="52">
        <v>1009.8</v>
      </c>
      <c r="J59" s="52">
        <v>0</v>
      </c>
      <c r="K59" s="52">
        <v>0.10178</v>
      </c>
      <c r="L59" s="52"/>
      <c r="M59" s="52">
        <v>14.089</v>
      </c>
      <c r="N59" s="87">
        <f t="shared" si="12"/>
        <v>9136.9717799999999</v>
      </c>
      <c r="O59" s="76">
        <v>-780</v>
      </c>
      <c r="P59" s="91">
        <f t="shared" si="9"/>
        <v>8356.9717799999999</v>
      </c>
      <c r="Q59" s="7"/>
      <c r="R59" s="111">
        <f t="shared" si="10"/>
        <v>8356.9717799999999</v>
      </c>
      <c r="S59" s="91">
        <f t="shared" si="13"/>
        <v>0.80293733474250573</v>
      </c>
    </row>
    <row r="60" spans="1:19" s="7" customFormat="1" ht="31.5" customHeight="1" x14ac:dyDescent="0.25">
      <c r="A60" s="123"/>
      <c r="B60" s="124" t="s">
        <v>98</v>
      </c>
      <c r="C60" s="117">
        <v>745.13699999999994</v>
      </c>
      <c r="D60" s="52">
        <v>0</v>
      </c>
      <c r="E60" s="92">
        <v>0</v>
      </c>
      <c r="F60" s="92"/>
      <c r="G60" s="92"/>
      <c r="H60" s="92"/>
      <c r="I60" s="52">
        <v>108.67</v>
      </c>
      <c r="J60" s="91">
        <v>0</v>
      </c>
      <c r="K60" s="91"/>
      <c r="L60" s="52"/>
      <c r="M60" s="52"/>
      <c r="N60" s="87">
        <f t="shared" si="12"/>
        <v>853.8069999999999</v>
      </c>
      <c r="O60" s="76">
        <v>-96.96253200000001</v>
      </c>
      <c r="P60" s="91">
        <f t="shared" si="9"/>
        <v>756.84446799999989</v>
      </c>
      <c r="R60" s="111">
        <f t="shared" si="10"/>
        <v>756.84446799999989</v>
      </c>
      <c r="S60" s="91">
        <f t="shared" si="13"/>
        <v>7.2717569946195229E-2</v>
      </c>
    </row>
    <row r="61" spans="1:19" ht="20.100000000000001" customHeight="1" x14ac:dyDescent="0.3">
      <c r="A61" s="114"/>
      <c r="B61" s="113" t="s">
        <v>99</v>
      </c>
      <c r="C61" s="91">
        <f>SUM(C62:C63)</f>
        <v>8400.3230000000003</v>
      </c>
      <c r="D61" s="91">
        <f>D62+D63</f>
        <v>18675.703968569997</v>
      </c>
      <c r="E61" s="93">
        <f t="shared" ref="E61:L61" si="15">E62+E63</f>
        <v>11.615</v>
      </c>
      <c r="F61" s="93">
        <f t="shared" si="15"/>
        <v>2.2400000000000002</v>
      </c>
      <c r="G61" s="93">
        <f t="shared" si="15"/>
        <v>3.9910000000000001</v>
      </c>
      <c r="H61" s="93">
        <f t="shared" si="15"/>
        <v>0</v>
      </c>
      <c r="I61" s="91">
        <f>I62+I63</f>
        <v>2204.0349999999999</v>
      </c>
      <c r="J61" s="91">
        <f t="shared" si="15"/>
        <v>0</v>
      </c>
      <c r="K61" s="52">
        <f t="shared" si="15"/>
        <v>0</v>
      </c>
      <c r="L61" s="91">
        <f t="shared" si="15"/>
        <v>4104.4675199999992</v>
      </c>
      <c r="M61" s="91"/>
      <c r="N61" s="87">
        <f t="shared" si="12"/>
        <v>33402.375488570004</v>
      </c>
      <c r="O61" s="91">
        <f>O62+O63</f>
        <v>-0.7668379999999928</v>
      </c>
      <c r="P61" s="91">
        <f t="shared" si="9"/>
        <v>33401.60865057</v>
      </c>
      <c r="Q61" s="7">
        <f>Q62+Q63</f>
        <v>-193.57499999999999</v>
      </c>
      <c r="R61" s="111">
        <f>P61+Q61</f>
        <v>33208.033650570003</v>
      </c>
      <c r="S61" s="91">
        <f t="shared" si="13"/>
        <v>3.1906258311462343</v>
      </c>
    </row>
    <row r="62" spans="1:19" ht="20.100000000000001" customHeight="1" x14ac:dyDescent="0.25">
      <c r="A62" s="114"/>
      <c r="B62" s="122" t="s">
        <v>100</v>
      </c>
      <c r="C62" s="52">
        <v>7946.7479999999996</v>
      </c>
      <c r="D62" s="117">
        <v>18390.475968569997</v>
      </c>
      <c r="E62" s="92">
        <v>11.615</v>
      </c>
      <c r="F62" s="92">
        <v>2.2400000000000002</v>
      </c>
      <c r="G62" s="92">
        <v>3.9910000000000001</v>
      </c>
      <c r="H62" s="92"/>
      <c r="I62" s="52">
        <v>2202.7370000000001</v>
      </c>
      <c r="J62" s="52"/>
      <c r="K62" s="91">
        <v>0</v>
      </c>
      <c r="L62" s="117">
        <v>4104.4675199999992</v>
      </c>
      <c r="M62" s="117"/>
      <c r="N62" s="87">
        <f t="shared" si="12"/>
        <v>32662.274488570001</v>
      </c>
      <c r="O62" s="91">
        <v>-0.7668379999999928</v>
      </c>
      <c r="P62" s="91">
        <f t="shared" si="9"/>
        <v>32661.507650570002</v>
      </c>
      <c r="Q62" s="7"/>
      <c r="R62" s="111">
        <f t="shared" si="10"/>
        <v>32661.507650570002</v>
      </c>
      <c r="S62" s="91">
        <f t="shared" si="13"/>
        <v>3.1381156466727518</v>
      </c>
    </row>
    <row r="63" spans="1:19" ht="19.5" customHeight="1" x14ac:dyDescent="0.25">
      <c r="A63" s="114"/>
      <c r="B63" s="122" t="s">
        <v>101</v>
      </c>
      <c r="C63" s="117">
        <v>453.57499999999999</v>
      </c>
      <c r="D63" s="117">
        <v>285.22800000000001</v>
      </c>
      <c r="E63" s="121"/>
      <c r="F63" s="121">
        <v>0</v>
      </c>
      <c r="G63" s="121"/>
      <c r="H63" s="121"/>
      <c r="I63" s="52">
        <v>1.298</v>
      </c>
      <c r="J63" s="91"/>
      <c r="K63" s="91"/>
      <c r="L63" s="117"/>
      <c r="M63" s="117"/>
      <c r="N63" s="87">
        <f t="shared" si="12"/>
        <v>740.101</v>
      </c>
      <c r="O63" s="84"/>
      <c r="P63" s="91">
        <f t="shared" si="9"/>
        <v>740.101</v>
      </c>
      <c r="Q63" s="7">
        <f>-64.475-129.1</f>
        <v>-193.57499999999999</v>
      </c>
      <c r="R63" s="111">
        <f t="shared" si="10"/>
        <v>546.52600000000007</v>
      </c>
      <c r="S63" s="91">
        <f t="shared" si="13"/>
        <v>5.251018447348195E-2</v>
      </c>
    </row>
    <row r="64" spans="1:19" ht="23.25" customHeight="1" x14ac:dyDescent="0.3">
      <c r="A64" s="114"/>
      <c r="B64" s="113" t="s">
        <v>81</v>
      </c>
      <c r="C64" s="111">
        <f>C65+C66</f>
        <v>6629.8879999999999</v>
      </c>
      <c r="D64" s="111">
        <f>D65+D66</f>
        <v>2201.9</v>
      </c>
      <c r="E64" s="111">
        <f>E65+E66</f>
        <v>0</v>
      </c>
      <c r="F64" s="111">
        <f>F65+F66</f>
        <v>0</v>
      </c>
      <c r="G64" s="111">
        <f>G65+G66</f>
        <v>0</v>
      </c>
      <c r="H64" s="121"/>
      <c r="I64" s="111">
        <f>I65+I66</f>
        <v>6.53</v>
      </c>
      <c r="J64" s="91"/>
      <c r="K64" s="91">
        <f>K65+K66</f>
        <v>0</v>
      </c>
      <c r="L64" s="111">
        <f>L65+L66</f>
        <v>90.168490000000006</v>
      </c>
      <c r="M64" s="111">
        <f>M65+M66</f>
        <v>75.603999999999999</v>
      </c>
      <c r="N64" s="87">
        <f t="shared" si="12"/>
        <v>9004.0904900000005</v>
      </c>
      <c r="O64" s="111">
        <f>O65+O66</f>
        <v>-90.168490000000006</v>
      </c>
      <c r="P64" s="91">
        <f t="shared" si="9"/>
        <v>8913.9220000000005</v>
      </c>
      <c r="Q64" s="111">
        <f>Q65+Q66</f>
        <v>-8913.9219999999987</v>
      </c>
      <c r="R64" s="111">
        <f t="shared" si="10"/>
        <v>0</v>
      </c>
      <c r="S64" s="91">
        <f t="shared" si="13"/>
        <v>0</v>
      </c>
    </row>
    <row r="65" spans="1:19" ht="15.6" x14ac:dyDescent="0.25">
      <c r="A65" s="114"/>
      <c r="B65" s="125" t="s">
        <v>102</v>
      </c>
      <c r="C65" s="117">
        <v>4670.1289999999999</v>
      </c>
      <c r="D65" s="117">
        <v>0</v>
      </c>
      <c r="E65" s="121">
        <v>0</v>
      </c>
      <c r="F65" s="121">
        <v>0</v>
      </c>
      <c r="G65" s="121"/>
      <c r="H65" s="121">
        <v>0</v>
      </c>
      <c r="I65" s="117"/>
      <c r="J65" s="91"/>
      <c r="K65" s="91"/>
      <c r="L65" s="117"/>
      <c r="M65" s="117">
        <v>75.603999999999999</v>
      </c>
      <c r="N65" s="87">
        <f t="shared" si="12"/>
        <v>4745.7330000000002</v>
      </c>
      <c r="O65" s="7"/>
      <c r="P65" s="91">
        <f t="shared" si="9"/>
        <v>4745.7330000000002</v>
      </c>
      <c r="Q65" s="7">
        <f>-P65</f>
        <v>-4745.7330000000002</v>
      </c>
      <c r="R65" s="111"/>
      <c r="S65" s="91">
        <f t="shared" si="13"/>
        <v>0</v>
      </c>
    </row>
    <row r="66" spans="1:19" ht="19.5" customHeight="1" x14ac:dyDescent="0.25">
      <c r="A66" s="114"/>
      <c r="B66" s="125" t="s">
        <v>103</v>
      </c>
      <c r="C66" s="117">
        <v>1959.759</v>
      </c>
      <c r="D66" s="117">
        <v>2201.9</v>
      </c>
      <c r="E66" s="121">
        <v>0</v>
      </c>
      <c r="F66" s="121">
        <v>0</v>
      </c>
      <c r="G66" s="121"/>
      <c r="H66" s="121">
        <v>0</v>
      </c>
      <c r="I66" s="117">
        <v>6.53</v>
      </c>
      <c r="J66" s="91"/>
      <c r="K66" s="91"/>
      <c r="L66" s="117">
        <v>90.168490000000006</v>
      </c>
      <c r="M66" s="117"/>
      <c r="N66" s="87">
        <f t="shared" si="12"/>
        <v>4258.3574899999994</v>
      </c>
      <c r="O66" s="76">
        <v>-90.168490000000006</v>
      </c>
      <c r="P66" s="91">
        <f t="shared" si="9"/>
        <v>4168.1889999999994</v>
      </c>
      <c r="Q66" s="7">
        <f>-P66</f>
        <v>-4168.1889999999994</v>
      </c>
      <c r="R66" s="111">
        <f t="shared" si="10"/>
        <v>0</v>
      </c>
      <c r="S66" s="91">
        <f t="shared" si="13"/>
        <v>0</v>
      </c>
    </row>
    <row r="67" spans="1:19" ht="34.5" customHeight="1" x14ac:dyDescent="0.3">
      <c r="A67" s="114"/>
      <c r="B67" s="126" t="s">
        <v>104</v>
      </c>
      <c r="C67" s="117">
        <v>-1013.229</v>
      </c>
      <c r="D67" s="117">
        <v>-686.678</v>
      </c>
      <c r="E67" s="121">
        <v>-5.9450000000000003</v>
      </c>
      <c r="F67" s="121">
        <v>-10.757999999999999</v>
      </c>
      <c r="G67" s="121">
        <v>-27.5</v>
      </c>
      <c r="H67" s="121"/>
      <c r="I67" s="121">
        <v>-68.731999999999999</v>
      </c>
      <c r="J67" s="121">
        <v>-4.2499999999999998E-4</v>
      </c>
      <c r="K67" s="117"/>
      <c r="L67" s="117"/>
      <c r="M67" s="117"/>
      <c r="N67" s="87">
        <f t="shared" si="12"/>
        <v>-1812.842425</v>
      </c>
      <c r="O67" s="7"/>
      <c r="P67" s="91">
        <f t="shared" si="9"/>
        <v>-1812.842425</v>
      </c>
      <c r="Q67" s="7"/>
      <c r="R67" s="111">
        <f t="shared" si="10"/>
        <v>-1812.842425</v>
      </c>
      <c r="S67" s="91">
        <f t="shared" si="13"/>
        <v>-0.17417778872021522</v>
      </c>
    </row>
    <row r="68" spans="1:19" ht="12" customHeight="1" x14ac:dyDescent="0.3">
      <c r="B68" s="126"/>
      <c r="C68" s="117"/>
      <c r="D68" s="117"/>
      <c r="E68" s="121"/>
      <c r="F68" s="121"/>
      <c r="G68" s="121"/>
      <c r="H68" s="121"/>
      <c r="I68" s="6"/>
      <c r="J68" s="91"/>
      <c r="K68" s="117"/>
      <c r="L68" s="117"/>
      <c r="M68" s="117"/>
      <c r="N68" s="87">
        <f t="shared" si="12"/>
        <v>0</v>
      </c>
      <c r="O68" s="7"/>
      <c r="P68" s="91"/>
      <c r="Q68" s="7"/>
      <c r="R68" s="111"/>
      <c r="S68" s="91"/>
    </row>
    <row r="69" spans="1:19" ht="34.5" customHeight="1" thickBot="1" x14ac:dyDescent="0.3">
      <c r="B69" s="127" t="s">
        <v>105</v>
      </c>
      <c r="C69" s="128">
        <f t="shared" ref="C69:M69" si="16">C21-C47</f>
        <v>-105906.62297100006</v>
      </c>
      <c r="D69" s="128">
        <f t="shared" si="16"/>
        <v>-2759.476800569988</v>
      </c>
      <c r="E69" s="129">
        <f t="shared" si="16"/>
        <v>-1593.5748810000077</v>
      </c>
      <c r="F69" s="129">
        <f t="shared" si="16"/>
        <v>-1292.7419999999993</v>
      </c>
      <c r="G69" s="129">
        <f t="shared" si="16"/>
        <v>-442.69300000000658</v>
      </c>
      <c r="H69" s="129">
        <f t="shared" si="16"/>
        <v>0</v>
      </c>
      <c r="I69" s="128">
        <f t="shared" si="16"/>
        <v>1625.147000000019</v>
      </c>
      <c r="J69" s="128">
        <f t="shared" si="16"/>
        <v>1.3000000024021574E-5</v>
      </c>
      <c r="K69" s="128">
        <f t="shared" si="16"/>
        <v>121.70267308999999</v>
      </c>
      <c r="L69" s="128">
        <f t="shared" si="16"/>
        <v>-77.823869999998351</v>
      </c>
      <c r="M69" s="128">
        <f t="shared" si="16"/>
        <v>3050.1679999999997</v>
      </c>
      <c r="N69" s="130">
        <f t="shared" si="12"/>
        <v>-107275.91583648004</v>
      </c>
      <c r="O69" s="128">
        <f>O21-O47</f>
        <v>0</v>
      </c>
      <c r="P69" s="128">
        <f>P21-P47</f>
        <v>-107275.91583647992</v>
      </c>
      <c r="Q69" s="128">
        <f>Q21-Q47</f>
        <v>5359.1699999999992</v>
      </c>
      <c r="R69" s="128">
        <f>R21-R47</f>
        <v>-101916.74583647988</v>
      </c>
      <c r="S69" s="131">
        <f>R69/$R$11*100</f>
        <v>-9.7921546729899962</v>
      </c>
    </row>
    <row r="70" spans="1:19" ht="20.100000000000001" customHeight="1" thickTop="1" x14ac:dyDescent="0.3"/>
  </sheetData>
  <mergeCells count="7">
    <mergeCell ref="R17:R18"/>
    <mergeCell ref="S17:S18"/>
    <mergeCell ref="O2:S2"/>
    <mergeCell ref="B3:S3"/>
    <mergeCell ref="B4:S4"/>
    <mergeCell ref="B5:S5"/>
    <mergeCell ref="R13:S16"/>
  </mergeCells>
  <pageMargins left="0" right="0.11811023622047245" top="0.59055118110236227" bottom="0" header="0.31496062992125984" footer="0.31496062992125984"/>
  <pageSetup paperSize="9" scale="50" firstPageNumber="0" orientation="landscape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decembrie 2020 </vt:lpstr>
      <vt:lpstr>'decembrie 2020 '!Print_Area</vt:lpstr>
      <vt:lpstr>'decembrie 2020 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cp:lastPrinted>2021-01-26T13:26:54Z</cp:lastPrinted>
  <dcterms:created xsi:type="dcterms:W3CDTF">2021-01-25T17:49:55Z</dcterms:created>
  <dcterms:modified xsi:type="dcterms:W3CDTF">2021-01-26T13:26:58Z</dcterms:modified>
</cp:coreProperties>
</file>