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un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'iunie 2022 '!$A$1:$S$67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'iunie 2022 '!$10:$15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<sst xmlns="http://schemas.openxmlformats.org/spreadsheetml/2006/main" count="115" uniqueCount="107">
  <si>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</si>
  <si>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</si>
  <si>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01.01 - 30.06.2022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</si>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</sst>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30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iunie%20%202022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2 "/>
      <sheetName val="UAT iunie 2022"/>
      <sheetName val="consolidari iunie"/>
      <sheetName val="mai 2022  (valori)"/>
      <sheetName val="UAT mai 2022 (valori)"/>
      <sheetName val="Sinteza - An 2"/>
      <sheetName val="Sinteza - An 2 (engleza)"/>
      <sheetName val="2022 Engl"/>
      <sheetName val="2021 - 2022"/>
      <sheetName val="Progr.30.06.2022.(Liliana)"/>
      <sheetName val="Sinteza - Anexa program anual"/>
      <sheetName val="program %.exec"/>
      <sheetName val="Sinteza-Anexa program 6 luni"/>
      <sheetName val="progr 6 luni % execuție  "/>
      <sheetName val="Sinteza - Anexa progr.an,sem.I"/>
      <sheetName val="dob_trez"/>
      <sheetName val="SPECIAL_CNAIR"/>
      <sheetName val="CNAIR_ex"/>
      <sheetName val="iunie 2021 "/>
      <sheetName val="iunie 2021 leg"/>
      <sheetName val="Sinteza-anexa program 9 luni "/>
      <sheetName val="program 9 luni .%.exec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67"/>
  <sheetViews>
    <sheetView showZeros="0" tabSelected="1" view="pageBreakPreview" zoomScale="75" zoomScaleNormal="85" zoomScaleSheetLayoutView="75" zoomScalePageLayoutView="0" workbookViewId="0" topLeftCell="A1">
      <pane xSplit="2" ySplit="12" topLeftCell="G5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V57" sqref="V57"/>
    </sheetView>
  </sheetViews>
  <sheetFormatPr defaultColWidth="9.140625" defaultRowHeight="19.5" customHeight="1" outlineLevelRow="1"/>
  <cols>
    <col min="1" max="1" width="3.8515625" style="17" customWidth="1"/>
    <col min="2" max="2" width="54.421875" style="23" customWidth="1"/>
    <col min="3" max="3" width="21.140625" style="23" customWidth="1"/>
    <col min="4" max="4" width="13.7109375" style="23" customWidth="1"/>
    <col min="5" max="5" width="16.00390625" style="130" customWidth="1"/>
    <col min="6" max="6" width="12.7109375" style="130" customWidth="1"/>
    <col min="7" max="7" width="15.7109375" style="130" customWidth="1"/>
    <col min="8" max="8" width="10.7109375" style="130" customWidth="1"/>
    <col min="9" max="9" width="15.8515625" style="23" customWidth="1"/>
    <col min="10" max="10" width="12.7109375" style="23" customWidth="1"/>
    <col min="11" max="11" width="12.8515625" style="23" customWidth="1"/>
    <col min="12" max="12" width="14.28125" style="23" customWidth="1"/>
    <col min="13" max="13" width="13.710937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52" customWidth="1"/>
    <col min="20" max="16384" width="8.8515625" style="17" customWidth="1"/>
  </cols>
  <sheetData>
    <row r="1" spans="2:19" ht="23.25" customHeight="1">
      <c r="B1" s="19"/>
      <c r="C1" s="17"/>
      <c r="D1" s="17"/>
      <c r="E1" s="20"/>
      <c r="F1" s="20"/>
      <c r="G1" s="20"/>
      <c r="H1" s="21"/>
      <c r="I1" s="22"/>
      <c r="S1" s="26" t="s">
        <v>0</v>
      </c>
    </row>
    <row r="2" spans="2:19" ht="12" customHeight="1">
      <c r="B2" s="27"/>
      <c r="C2" s="28"/>
      <c r="D2" s="29"/>
      <c r="E2" s="30"/>
      <c r="F2" s="30"/>
      <c r="G2" s="30"/>
      <c r="H2" s="30"/>
      <c r="I2" s="28"/>
      <c r="J2" s="31"/>
      <c r="K2" s="29"/>
      <c r="L2" s="17"/>
      <c r="M2" s="17"/>
      <c r="N2" s="32"/>
      <c r="O2" s="4"/>
      <c r="P2" s="4"/>
      <c r="Q2" s="4"/>
      <c r="R2" s="4"/>
      <c r="S2" s="4"/>
    </row>
    <row r="3" spans="2:19" ht="22.5" customHeight="1" outlineLevel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19" ht="15" outlineLevel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0" customHeight="1" hidden="1" outlineLevel="1">
      <c r="B5" s="6"/>
      <c r="C5" s="36"/>
      <c r="D5" s="36"/>
      <c r="E5" s="36"/>
      <c r="F5" s="39"/>
      <c r="G5" s="36"/>
      <c r="H5" s="39"/>
      <c r="I5" s="40"/>
      <c r="J5" s="41"/>
      <c r="K5" s="42"/>
      <c r="L5" s="39"/>
      <c r="M5" s="39"/>
      <c r="N5" s="39"/>
      <c r="O5" s="39"/>
      <c r="P5" s="39"/>
      <c r="Q5" s="39"/>
      <c r="R5" s="35"/>
      <c r="S5" s="39"/>
    </row>
    <row r="6" spans="2:19" ht="15" outlineLevel="1">
      <c r="B6" s="6"/>
      <c r="C6" s="36"/>
      <c r="D6" s="36"/>
      <c r="E6" s="36"/>
      <c r="F6" s="36"/>
      <c r="G6" s="36"/>
      <c r="H6" s="39"/>
      <c r="I6" s="43"/>
      <c r="J6" s="44"/>
      <c r="K6" s="36"/>
      <c r="L6" s="45"/>
      <c r="M6" s="46"/>
      <c r="N6" s="39"/>
      <c r="O6" s="39"/>
      <c r="P6" s="39"/>
      <c r="Q6" s="39"/>
      <c r="R6" s="39"/>
      <c r="S6" s="39"/>
    </row>
    <row r="7" spans="2:14" ht="24" customHeight="1" outlineLevel="1">
      <c r="B7" s="48"/>
      <c r="C7" s="5"/>
      <c r="D7" s="5"/>
      <c r="E7" s="5"/>
      <c r="F7" s="5"/>
      <c r="G7" s="5"/>
      <c r="H7" s="5"/>
      <c r="I7" s="49"/>
      <c r="J7" s="37"/>
      <c r="K7" s="50"/>
      <c r="L7" s="51"/>
      <c r="M7" s="37"/>
      <c r="N7" s="38"/>
    </row>
    <row r="8" spans="2:19" ht="18.75" customHeight="1" outlineLevel="1">
      <c r="B8" s="1"/>
      <c r="C8" s="5"/>
      <c r="D8" s="5"/>
      <c r="E8" s="5"/>
      <c r="F8" s="5"/>
      <c r="G8" s="5"/>
      <c r="H8" s="5"/>
      <c r="I8" s="49"/>
      <c r="J8" s="53"/>
      <c r="K8" s="38"/>
      <c r="L8" s="45"/>
      <c r="M8" s="53"/>
      <c r="N8" s="53"/>
      <c r="O8" s="54"/>
      <c r="P8" s="54"/>
      <c r="Q8" s="24" t="s">
        <v>3</v>
      </c>
      <c r="R8" s="2">
        <v>1372500</v>
      </c>
      <c r="S8" s="55"/>
    </row>
    <row r="9" spans="2:19" ht="17.25" outlineLevel="1">
      <c r="B9" s="1"/>
      <c r="C9" s="38"/>
      <c r="D9" s="38"/>
      <c r="E9" s="38"/>
      <c r="F9" s="38"/>
      <c r="G9" s="38"/>
      <c r="H9" s="56"/>
      <c r="I9" s="57"/>
      <c r="J9" s="17"/>
      <c r="K9" s="47"/>
      <c r="L9" s="45"/>
      <c r="M9" s="47"/>
      <c r="N9" s="31"/>
      <c r="O9" s="58"/>
      <c r="P9" s="59"/>
      <c r="Q9" s="58"/>
      <c r="R9" s="60"/>
      <c r="S9" s="61" t="s">
        <v>4</v>
      </c>
    </row>
    <row r="10" spans="2:19" ht="17.25">
      <c r="B10" s="3"/>
      <c r="C10" s="62" t="s">
        <v>5</v>
      </c>
      <c r="D10" s="62" t="s">
        <v>5</v>
      </c>
      <c r="E10" s="63" t="s">
        <v>5</v>
      </c>
      <c r="F10" s="63" t="s">
        <v>5</v>
      </c>
      <c r="G10" s="63" t="s">
        <v>6</v>
      </c>
      <c r="H10" s="63" t="s">
        <v>7</v>
      </c>
      <c r="I10" s="62" t="s">
        <v>5</v>
      </c>
      <c r="J10" s="62" t="s">
        <v>8</v>
      </c>
      <c r="K10" s="62" t="s">
        <v>9</v>
      </c>
      <c r="L10" s="62" t="s">
        <v>9</v>
      </c>
      <c r="M10" s="62" t="s">
        <v>10</v>
      </c>
      <c r="N10" s="64" t="s">
        <v>11</v>
      </c>
      <c r="O10" s="62" t="s">
        <v>12</v>
      </c>
      <c r="P10" s="65" t="s">
        <v>11</v>
      </c>
      <c r="Q10" s="62" t="s">
        <v>13</v>
      </c>
      <c r="R10" s="66" t="s">
        <v>14</v>
      </c>
      <c r="S10" s="66"/>
    </row>
    <row r="11" spans="2:19" ht="15" customHeight="1">
      <c r="B11" s="67"/>
      <c r="C11" s="68" t="s">
        <v>15</v>
      </c>
      <c r="D11" s="68" t="s">
        <v>16</v>
      </c>
      <c r="E11" s="69" t="s">
        <v>17</v>
      </c>
      <c r="F11" s="69" t="s">
        <v>18</v>
      </c>
      <c r="G11" s="69" t="s">
        <v>19</v>
      </c>
      <c r="H11" s="69" t="s">
        <v>20</v>
      </c>
      <c r="I11" s="68" t="s">
        <v>21</v>
      </c>
      <c r="J11" s="68" t="s">
        <v>20</v>
      </c>
      <c r="K11" s="68" t="s">
        <v>22</v>
      </c>
      <c r="L11" s="68" t="s">
        <v>23</v>
      </c>
      <c r="M11" s="70"/>
      <c r="N11" s="71"/>
      <c r="O11" s="68" t="s">
        <v>24</v>
      </c>
      <c r="P11" s="72" t="s">
        <v>25</v>
      </c>
      <c r="Q11" s="73" t="s">
        <v>26</v>
      </c>
      <c r="R11" s="74"/>
      <c r="S11" s="74"/>
    </row>
    <row r="12" spans="2:19" ht="15.75" customHeight="1">
      <c r="B12" s="75"/>
      <c r="C12" s="68" t="s">
        <v>27</v>
      </c>
      <c r="D12" s="68" t="s">
        <v>28</v>
      </c>
      <c r="E12" s="69" t="s">
        <v>29</v>
      </c>
      <c r="F12" s="69" t="s">
        <v>30</v>
      </c>
      <c r="G12" s="69" t="s">
        <v>31</v>
      </c>
      <c r="H12" s="69" t="s">
        <v>32</v>
      </c>
      <c r="I12" s="68" t="s">
        <v>33</v>
      </c>
      <c r="J12" s="68" t="s">
        <v>34</v>
      </c>
      <c r="K12" s="68" t="s">
        <v>35</v>
      </c>
      <c r="L12" s="68" t="s">
        <v>36</v>
      </c>
      <c r="M12" s="36"/>
      <c r="N12" s="71"/>
      <c r="O12" s="68" t="s">
        <v>37</v>
      </c>
      <c r="P12" s="72" t="s">
        <v>38</v>
      </c>
      <c r="Q12" s="73" t="s">
        <v>39</v>
      </c>
      <c r="R12" s="74"/>
      <c r="S12" s="74"/>
    </row>
    <row r="13" spans="2:19" ht="17.25">
      <c r="B13" s="76"/>
      <c r="C13" s="77"/>
      <c r="D13" s="68" t="s">
        <v>40</v>
      </c>
      <c r="E13" s="69" t="s">
        <v>41</v>
      </c>
      <c r="F13" s="69" t="s">
        <v>42</v>
      </c>
      <c r="G13" s="69" t="s">
        <v>43</v>
      </c>
      <c r="H13" s="69"/>
      <c r="I13" s="68" t="s">
        <v>44</v>
      </c>
      <c r="J13" s="68" t="s">
        <v>45</v>
      </c>
      <c r="K13" s="68"/>
      <c r="L13" s="68" t="s">
        <v>46</v>
      </c>
      <c r="M13" s="36"/>
      <c r="N13" s="71"/>
      <c r="O13" s="68" t="s">
        <v>47</v>
      </c>
      <c r="P13" s="71" t="s">
        <v>48</v>
      </c>
      <c r="Q13" s="73" t="s">
        <v>49</v>
      </c>
      <c r="R13" s="74"/>
      <c r="S13" s="74"/>
    </row>
    <row r="14" spans="2:19" ht="15.75" customHeight="1">
      <c r="B14" s="58"/>
      <c r="C14" s="17"/>
      <c r="D14" s="68" t="s">
        <v>50</v>
      </c>
      <c r="E14" s="69"/>
      <c r="F14" s="69"/>
      <c r="G14" s="69" t="s">
        <v>51</v>
      </c>
      <c r="H14" s="69"/>
      <c r="I14" s="68" t="s">
        <v>52</v>
      </c>
      <c r="J14" s="68"/>
      <c r="K14" s="68"/>
      <c r="L14" s="68" t="s">
        <v>53</v>
      </c>
      <c r="M14" s="68"/>
      <c r="N14" s="71"/>
      <c r="O14" s="68"/>
      <c r="P14" s="71"/>
      <c r="Q14" s="73"/>
      <c r="R14" s="131" t="s">
        <v>54</v>
      </c>
      <c r="S14" s="4" t="s">
        <v>55</v>
      </c>
    </row>
    <row r="15" spans="2:19" ht="51" customHeight="1">
      <c r="B15" s="78"/>
      <c r="C15" s="17"/>
      <c r="D15" s="79"/>
      <c r="E15" s="79"/>
      <c r="F15" s="79"/>
      <c r="G15" s="69" t="s">
        <v>56</v>
      </c>
      <c r="H15" s="69"/>
      <c r="I15" s="80" t="s">
        <v>57</v>
      </c>
      <c r="J15" s="68"/>
      <c r="K15" s="68"/>
      <c r="L15" s="80" t="s">
        <v>58</v>
      </c>
      <c r="M15" s="80"/>
      <c r="N15" s="71"/>
      <c r="O15" s="68"/>
      <c r="P15" s="71"/>
      <c r="Q15" s="73"/>
      <c r="R15" s="131"/>
      <c r="S15" s="4"/>
    </row>
    <row r="16" spans="2:19" ht="18" customHeight="1" thickBot="1">
      <c r="B16" s="132"/>
      <c r="C16" s="83"/>
      <c r="D16" s="133"/>
      <c r="E16" s="133"/>
      <c r="F16" s="133"/>
      <c r="G16" s="134"/>
      <c r="H16" s="134"/>
      <c r="I16" s="135"/>
      <c r="J16" s="136"/>
      <c r="K16" s="136"/>
      <c r="L16" s="135"/>
      <c r="M16" s="135"/>
      <c r="N16" s="137"/>
      <c r="O16" s="136"/>
      <c r="P16" s="137"/>
      <c r="Q16" s="138"/>
      <c r="R16" s="139"/>
      <c r="S16" s="140"/>
    </row>
    <row r="17" spans="2:19" s="87" customFormat="1" ht="30.75" customHeight="1" thickTop="1">
      <c r="B17" s="7" t="s">
        <v>59</v>
      </c>
      <c r="C17" s="8">
        <f>C18+C34+C35+C36+C37+C38+C39+C40+C41+C42</f>
        <v>105913.49181099999</v>
      </c>
      <c r="D17" s="8">
        <f aca="true" t="shared" si="0" ref="D17:L17">D18+D34+D35+D36+D37+D38+D39+D40+D41+D42</f>
        <v>55297.209039</v>
      </c>
      <c r="E17" s="8">
        <f t="shared" si="0"/>
        <v>50136.730288</v>
      </c>
      <c r="F17" s="8">
        <f t="shared" si="0"/>
        <v>1771.667001</v>
      </c>
      <c r="G17" s="8">
        <f t="shared" si="0"/>
        <v>25906.648215999998</v>
      </c>
      <c r="H17" s="8">
        <f t="shared" si="0"/>
        <v>0</v>
      </c>
      <c r="I17" s="8">
        <f t="shared" si="0"/>
        <v>20901.482999999997</v>
      </c>
      <c r="J17" s="8">
        <f t="shared" si="0"/>
        <v>230.99146500000003</v>
      </c>
      <c r="K17" s="8">
        <f t="shared" si="0"/>
        <v>176.49159287</v>
      </c>
      <c r="L17" s="8">
        <f t="shared" si="0"/>
        <v>3931.89202</v>
      </c>
      <c r="M17" s="10">
        <f>M18+M34+M35+M36+M37+M38+M39+M40+M41</f>
        <v>155.494</v>
      </c>
      <c r="N17" s="84">
        <f>SUM(C17:M17)</f>
        <v>264422.09843287</v>
      </c>
      <c r="O17" s="85">
        <f>O18+O34+O35+O38+O36</f>
        <v>-43876.913637210004</v>
      </c>
      <c r="P17" s="84">
        <f aca="true" t="shared" si="1" ref="P17:P39">N17+O17</f>
        <v>220545.18479566</v>
      </c>
      <c r="Q17" s="85">
        <f>Q18+Q34+Q35+Q38+Q40</f>
        <v>-3848.257</v>
      </c>
      <c r="R17" s="86">
        <f>P17+Q17</f>
        <v>216696.92779565998</v>
      </c>
      <c r="S17" s="84">
        <f>R17/$R$8*100</f>
        <v>15.788482899501638</v>
      </c>
    </row>
    <row r="18" spans="2:19" s="89" customFormat="1" ht="18.75" customHeight="1">
      <c r="B18" s="9" t="s">
        <v>60</v>
      </c>
      <c r="C18" s="8">
        <f>C19+C32+C33</f>
        <v>91645.70081099999</v>
      </c>
      <c r="D18" s="8">
        <f>D19+D32+D33</f>
        <v>44192.769481</v>
      </c>
      <c r="E18" s="10">
        <f>E19+E32+E33</f>
        <v>41993.092288</v>
      </c>
      <c r="F18" s="10">
        <f>F19+F32+F33</f>
        <v>1492.0930010000002</v>
      </c>
      <c r="G18" s="10">
        <f>G19+G32+G33</f>
        <v>21541.266216</v>
      </c>
      <c r="H18" s="10"/>
      <c r="I18" s="8">
        <f>I19+I32+I33</f>
        <v>9032.961</v>
      </c>
      <c r="J18" s="8"/>
      <c r="K18" s="11">
        <f>K19+K32+K33</f>
        <v>176.49159287</v>
      </c>
      <c r="L18" s="11">
        <f>L19+L32+L33</f>
        <v>816.38037</v>
      </c>
      <c r="M18" s="11">
        <f>M19+M32+M33</f>
        <v>154.911</v>
      </c>
      <c r="N18" s="84">
        <f aca="true" t="shared" si="2" ref="N18:N41">SUM(C18:M18)</f>
        <v>211045.66575986997</v>
      </c>
      <c r="O18" s="8">
        <f>O19+O32+O33</f>
        <v>-9868.091214209999</v>
      </c>
      <c r="P18" s="11">
        <f t="shared" si="1"/>
        <v>201177.57454565997</v>
      </c>
      <c r="Q18" s="8">
        <f>Q19+Q32+Q33</f>
        <v>0</v>
      </c>
      <c r="R18" s="88">
        <f aca="true" t="shared" si="3" ref="R18:R39">P18+Q18</f>
        <v>201177.57454565997</v>
      </c>
      <c r="S18" s="11">
        <f aca="true" t="shared" si="4" ref="S18:S40">R18/$R$8*100</f>
        <v>14.657746779283057</v>
      </c>
    </row>
    <row r="19" spans="2:19" ht="28.5" customHeight="1">
      <c r="B19" s="90" t="s">
        <v>61</v>
      </c>
      <c r="C19" s="16">
        <f>C20+C24+C25+C30+C31</f>
        <v>75633.77473899999</v>
      </c>
      <c r="D19" s="16">
        <f>D20+D24+D25+D30+D31</f>
        <v>33598.457481000005</v>
      </c>
      <c r="E19" s="91">
        <f aca="true" t="shared" si="5" ref="E19:L19">E20+E24+E25+E30+E31</f>
        <v>0</v>
      </c>
      <c r="F19" s="91">
        <f t="shared" si="5"/>
        <v>0</v>
      </c>
      <c r="G19" s="92">
        <f t="shared" si="5"/>
        <v>1716.542</v>
      </c>
      <c r="H19" s="91">
        <f t="shared" si="5"/>
        <v>0</v>
      </c>
      <c r="I19" s="16">
        <f>I20+I24+I25+I30+I31</f>
        <v>521.677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/>
      <c r="N19" s="84">
        <f t="shared" si="2"/>
        <v>111470.45121999999</v>
      </c>
      <c r="O19" s="13">
        <f>O20+O24+O25+O30+O31</f>
        <v>0</v>
      </c>
      <c r="P19" s="16">
        <f t="shared" si="1"/>
        <v>111470.45121999999</v>
      </c>
      <c r="Q19" s="13">
        <f>Q20+Q24+Q25+Q30+Q31</f>
        <v>0</v>
      </c>
      <c r="R19" s="11">
        <f t="shared" si="3"/>
        <v>111470.45121999999</v>
      </c>
      <c r="S19" s="16">
        <f t="shared" si="4"/>
        <v>8.121708649908925</v>
      </c>
    </row>
    <row r="20" spans="2:19" ht="33.75" customHeight="1">
      <c r="B20" s="93" t="s">
        <v>62</v>
      </c>
      <c r="C20" s="16">
        <f aca="true" t="shared" si="6" ref="C20:H20">C21+C22+C23</f>
        <v>12983.405999999999</v>
      </c>
      <c r="D20" s="16">
        <f>D21+D22+D23</f>
        <v>16758.451</v>
      </c>
      <c r="E20" s="91">
        <f t="shared" si="6"/>
        <v>0</v>
      </c>
      <c r="F20" s="91">
        <f t="shared" si="6"/>
        <v>0</v>
      </c>
      <c r="G20" s="91">
        <f t="shared" si="6"/>
        <v>0</v>
      </c>
      <c r="H20" s="91">
        <f t="shared" si="6"/>
        <v>0</v>
      </c>
      <c r="I20" s="91">
        <f>I21+I22+I23</f>
        <v>0</v>
      </c>
      <c r="J20" s="13">
        <f>J21+J22+J23</f>
        <v>0</v>
      </c>
      <c r="K20" s="5">
        <f>K21+K22+K23</f>
        <v>0</v>
      </c>
      <c r="L20" s="13">
        <f>L21+L22+L23</f>
        <v>0</v>
      </c>
      <c r="M20" s="13">
        <f>M21+M22+M23</f>
        <v>0</v>
      </c>
      <c r="N20" s="84">
        <f t="shared" si="2"/>
        <v>29741.857</v>
      </c>
      <c r="O20" s="13">
        <f>O21+O22+O23</f>
        <v>0</v>
      </c>
      <c r="P20" s="16">
        <f t="shared" si="1"/>
        <v>29741.857</v>
      </c>
      <c r="Q20" s="13">
        <f>Q21+Q22+Q23</f>
        <v>0</v>
      </c>
      <c r="R20" s="11">
        <f t="shared" si="3"/>
        <v>29741.857</v>
      </c>
      <c r="S20" s="16">
        <f>R20/$R$8*100</f>
        <v>2.1669841165755916</v>
      </c>
    </row>
    <row r="21" spans="2:19" ht="22.5" customHeight="1">
      <c r="B21" s="94" t="s">
        <v>63</v>
      </c>
      <c r="C21" s="5">
        <v>10742.615</v>
      </c>
      <c r="D21" s="5">
        <v>13.746</v>
      </c>
      <c r="E21" s="91"/>
      <c r="F21" s="91"/>
      <c r="G21" s="91"/>
      <c r="H21" s="91"/>
      <c r="I21" s="16"/>
      <c r="J21" s="5"/>
      <c r="K21" s="5"/>
      <c r="L21" s="5"/>
      <c r="M21" s="5"/>
      <c r="N21" s="84">
        <f t="shared" si="2"/>
        <v>10756.360999999999</v>
      </c>
      <c r="O21" s="5"/>
      <c r="P21" s="16">
        <f t="shared" si="1"/>
        <v>10756.360999999999</v>
      </c>
      <c r="Q21" s="5"/>
      <c r="R21" s="11">
        <f t="shared" si="3"/>
        <v>10756.360999999999</v>
      </c>
      <c r="S21" s="16">
        <f>R21/$R$8*100</f>
        <v>0.7837057194899817</v>
      </c>
    </row>
    <row r="22" spans="2:19" ht="30" customHeight="1">
      <c r="B22" s="94" t="s">
        <v>64</v>
      </c>
      <c r="C22" s="5">
        <v>189.02199999999823</v>
      </c>
      <c r="D22" s="5">
        <v>16738.421000000002</v>
      </c>
      <c r="E22" s="82"/>
      <c r="F22" s="82"/>
      <c r="G22" s="82"/>
      <c r="H22" s="82"/>
      <c r="I22" s="16"/>
      <c r="J22" s="5"/>
      <c r="K22" s="5"/>
      <c r="L22" s="5"/>
      <c r="M22" s="5"/>
      <c r="N22" s="84">
        <f t="shared" si="2"/>
        <v>16927.443</v>
      </c>
      <c r="O22" s="5"/>
      <c r="P22" s="16">
        <f t="shared" si="1"/>
        <v>16927.443</v>
      </c>
      <c r="Q22" s="5"/>
      <c r="R22" s="11">
        <f t="shared" si="3"/>
        <v>16927.443</v>
      </c>
      <c r="S22" s="16">
        <f>R22/$R$8*100</f>
        <v>1.2333291803278688</v>
      </c>
    </row>
    <row r="23" spans="2:19" ht="36" customHeight="1">
      <c r="B23" s="95" t="s">
        <v>65</v>
      </c>
      <c r="C23" s="5">
        <v>2051.769</v>
      </c>
      <c r="D23" s="5">
        <v>6.284</v>
      </c>
      <c r="E23" s="82"/>
      <c r="F23" s="82"/>
      <c r="G23" s="82"/>
      <c r="H23" s="82"/>
      <c r="I23" s="16"/>
      <c r="J23" s="5"/>
      <c r="K23" s="5"/>
      <c r="L23" s="5"/>
      <c r="M23" s="5"/>
      <c r="N23" s="84">
        <f t="shared" si="2"/>
        <v>2058.053</v>
      </c>
      <c r="O23" s="5"/>
      <c r="P23" s="16">
        <f t="shared" si="1"/>
        <v>2058.053</v>
      </c>
      <c r="Q23" s="5"/>
      <c r="R23" s="11">
        <f t="shared" si="3"/>
        <v>2058.053</v>
      </c>
      <c r="S23" s="16">
        <f t="shared" si="4"/>
        <v>0.14994921675774134</v>
      </c>
    </row>
    <row r="24" spans="2:19" ht="23.25" customHeight="1">
      <c r="B24" s="93" t="s">
        <v>66</v>
      </c>
      <c r="C24" s="5">
        <v>-18.325</v>
      </c>
      <c r="D24" s="5">
        <v>5321.863</v>
      </c>
      <c r="E24" s="91"/>
      <c r="F24" s="91"/>
      <c r="G24" s="91"/>
      <c r="H24" s="91"/>
      <c r="I24" s="16"/>
      <c r="J24" s="5"/>
      <c r="K24" s="5"/>
      <c r="L24" s="5"/>
      <c r="M24" s="5"/>
      <c r="N24" s="84">
        <f t="shared" si="2"/>
        <v>5303.5380000000005</v>
      </c>
      <c r="O24" s="5"/>
      <c r="P24" s="16">
        <f t="shared" si="1"/>
        <v>5303.5380000000005</v>
      </c>
      <c r="Q24" s="5"/>
      <c r="R24" s="11">
        <f t="shared" si="3"/>
        <v>5303.5380000000005</v>
      </c>
      <c r="S24" s="16">
        <f t="shared" si="4"/>
        <v>0.3864144262295082</v>
      </c>
    </row>
    <row r="25" spans="2:19" ht="36.75" customHeight="1">
      <c r="B25" s="96" t="s">
        <v>67</v>
      </c>
      <c r="C25" s="15">
        <f>SUM(C26:C29)</f>
        <v>61669.210738999995</v>
      </c>
      <c r="D25" s="15">
        <f>D26+D27+D28+D29</f>
        <v>11283.179481000001</v>
      </c>
      <c r="E25" s="82">
        <f aca="true" t="shared" si="7" ref="E25:M25">E26+E27+E28+E29</f>
        <v>0</v>
      </c>
      <c r="F25" s="82">
        <f t="shared" si="7"/>
        <v>0</v>
      </c>
      <c r="G25" s="12">
        <f t="shared" si="7"/>
        <v>1716.542</v>
      </c>
      <c r="H25" s="82">
        <f t="shared" si="7"/>
        <v>0</v>
      </c>
      <c r="I25" s="15">
        <f>I26+I27+I28+I29</f>
        <v>73.895</v>
      </c>
      <c r="J25" s="5">
        <f t="shared" si="7"/>
        <v>0</v>
      </c>
      <c r="K25" s="5">
        <f t="shared" si="7"/>
        <v>0</v>
      </c>
      <c r="L25" s="5">
        <f t="shared" si="7"/>
        <v>0</v>
      </c>
      <c r="M25" s="5">
        <f t="shared" si="7"/>
        <v>0</v>
      </c>
      <c r="N25" s="84">
        <f t="shared" si="2"/>
        <v>74742.82722</v>
      </c>
      <c r="O25" s="5">
        <f>O26+O27+O28</f>
        <v>0</v>
      </c>
      <c r="P25" s="16">
        <f t="shared" si="1"/>
        <v>74742.82722</v>
      </c>
      <c r="Q25" s="5">
        <f>Q26+Q27+Q28</f>
        <v>0</v>
      </c>
      <c r="R25" s="11">
        <f t="shared" si="3"/>
        <v>74742.82722</v>
      </c>
      <c r="S25" s="16">
        <f>R25/$R$8*100</f>
        <v>5.445743331147542</v>
      </c>
    </row>
    <row r="26" spans="2:19" ht="25.5" customHeight="1">
      <c r="B26" s="94" t="s">
        <v>68</v>
      </c>
      <c r="C26" s="5">
        <v>35907.778999999995</v>
      </c>
      <c r="D26" s="5">
        <v>9590.323</v>
      </c>
      <c r="E26" s="91"/>
      <c r="F26" s="91"/>
      <c r="G26" s="91"/>
      <c r="H26" s="91"/>
      <c r="I26" s="16"/>
      <c r="J26" s="5"/>
      <c r="K26" s="5"/>
      <c r="L26" s="5"/>
      <c r="M26" s="5"/>
      <c r="N26" s="84">
        <f t="shared" si="2"/>
        <v>45498.102</v>
      </c>
      <c r="O26" s="5"/>
      <c r="P26" s="16">
        <f t="shared" si="1"/>
        <v>45498.102</v>
      </c>
      <c r="Q26" s="5"/>
      <c r="R26" s="11">
        <f t="shared" si="3"/>
        <v>45498.102</v>
      </c>
      <c r="S26" s="16">
        <f>R26/$R$8*100</f>
        <v>3.3149801092896176</v>
      </c>
    </row>
    <row r="27" spans="2:19" ht="20.25" customHeight="1">
      <c r="B27" s="94" t="s">
        <v>69</v>
      </c>
      <c r="C27" s="5">
        <v>16644.151</v>
      </c>
      <c r="D27" s="5"/>
      <c r="E27" s="82"/>
      <c r="F27" s="82"/>
      <c r="G27" s="82"/>
      <c r="H27" s="82"/>
      <c r="I27" s="82"/>
      <c r="J27" s="5"/>
      <c r="K27" s="5"/>
      <c r="L27" s="5"/>
      <c r="M27" s="5"/>
      <c r="N27" s="84">
        <f t="shared" si="2"/>
        <v>16644.151</v>
      </c>
      <c r="O27" s="5"/>
      <c r="P27" s="16">
        <f t="shared" si="1"/>
        <v>16644.151</v>
      </c>
      <c r="Q27" s="5"/>
      <c r="R27" s="11">
        <f t="shared" si="3"/>
        <v>16644.151</v>
      </c>
      <c r="S27" s="16">
        <f t="shared" si="4"/>
        <v>1.212688597449909</v>
      </c>
    </row>
    <row r="28" spans="2:19" s="98" customFormat="1" ht="36.75" customHeight="1">
      <c r="B28" s="97" t="s">
        <v>70</v>
      </c>
      <c r="C28" s="5">
        <v>7471.365739000001</v>
      </c>
      <c r="D28" s="5">
        <v>62.612480999999995</v>
      </c>
      <c r="E28" s="82"/>
      <c r="F28" s="82">
        <v>0</v>
      </c>
      <c r="G28" s="82">
        <v>1716.542</v>
      </c>
      <c r="H28" s="82"/>
      <c r="I28" s="5">
        <v>0</v>
      </c>
      <c r="J28" s="5"/>
      <c r="K28" s="5"/>
      <c r="L28" s="5"/>
      <c r="M28" s="5"/>
      <c r="N28" s="84">
        <f t="shared" si="2"/>
        <v>9250.52022</v>
      </c>
      <c r="O28" s="5"/>
      <c r="P28" s="16">
        <f t="shared" si="1"/>
        <v>9250.52022</v>
      </c>
      <c r="Q28" s="5"/>
      <c r="R28" s="11">
        <f t="shared" si="3"/>
        <v>9250.52022</v>
      </c>
      <c r="S28" s="16">
        <f t="shared" si="4"/>
        <v>0.6739905442622951</v>
      </c>
    </row>
    <row r="29" spans="2:19" ht="58.5" customHeight="1">
      <c r="B29" s="97" t="s">
        <v>71</v>
      </c>
      <c r="C29" s="5">
        <v>1645.915</v>
      </c>
      <c r="D29" s="5">
        <v>1630.244</v>
      </c>
      <c r="E29" s="82"/>
      <c r="F29" s="82"/>
      <c r="G29" s="82"/>
      <c r="H29" s="82"/>
      <c r="I29" s="5">
        <v>73.895</v>
      </c>
      <c r="J29" s="99"/>
      <c r="K29" s="5"/>
      <c r="L29" s="5"/>
      <c r="M29" s="5"/>
      <c r="N29" s="84">
        <f t="shared" si="2"/>
        <v>3350.0539999999996</v>
      </c>
      <c r="O29" s="5"/>
      <c r="P29" s="16">
        <f t="shared" si="1"/>
        <v>3350.0539999999996</v>
      </c>
      <c r="Q29" s="5"/>
      <c r="R29" s="11">
        <f t="shared" si="3"/>
        <v>3350.0539999999996</v>
      </c>
      <c r="S29" s="16">
        <f t="shared" si="4"/>
        <v>0.24408408014571945</v>
      </c>
    </row>
    <row r="30" spans="2:19" ht="36" customHeight="1">
      <c r="B30" s="96" t="s">
        <v>72</v>
      </c>
      <c r="C30" s="5">
        <v>962.681</v>
      </c>
      <c r="D30" s="5">
        <v>0</v>
      </c>
      <c r="E30" s="82"/>
      <c r="F30" s="82"/>
      <c r="G30" s="82"/>
      <c r="H30" s="82"/>
      <c r="I30" s="5">
        <v>0</v>
      </c>
      <c r="J30" s="5"/>
      <c r="K30" s="5"/>
      <c r="L30" s="5"/>
      <c r="M30" s="5"/>
      <c r="N30" s="84">
        <f t="shared" si="2"/>
        <v>962.681</v>
      </c>
      <c r="O30" s="5"/>
      <c r="P30" s="16">
        <f t="shared" si="1"/>
        <v>962.681</v>
      </c>
      <c r="Q30" s="5"/>
      <c r="R30" s="11">
        <f t="shared" si="3"/>
        <v>962.681</v>
      </c>
      <c r="S30" s="16">
        <f t="shared" si="4"/>
        <v>0.07014069216757741</v>
      </c>
    </row>
    <row r="31" spans="2:19" ht="33" customHeight="1">
      <c r="B31" s="100" t="s">
        <v>73</v>
      </c>
      <c r="C31" s="5">
        <v>36.802</v>
      </c>
      <c r="D31" s="5">
        <v>234.964</v>
      </c>
      <c r="E31" s="82"/>
      <c r="F31" s="82"/>
      <c r="G31" s="82"/>
      <c r="H31" s="82"/>
      <c r="I31" s="5">
        <v>447.782</v>
      </c>
      <c r="J31" s="5"/>
      <c r="K31" s="5"/>
      <c r="L31" s="5"/>
      <c r="M31" s="5"/>
      <c r="N31" s="84">
        <f t="shared" si="2"/>
        <v>719.548</v>
      </c>
      <c r="O31" s="5"/>
      <c r="P31" s="16">
        <f t="shared" si="1"/>
        <v>719.548</v>
      </c>
      <c r="Q31" s="5"/>
      <c r="R31" s="11">
        <f t="shared" si="3"/>
        <v>719.548</v>
      </c>
      <c r="S31" s="16">
        <f t="shared" si="4"/>
        <v>0.05242608378870674</v>
      </c>
    </row>
    <row r="32" spans="2:19" ht="27.75" customHeight="1">
      <c r="B32" s="101" t="s">
        <v>74</v>
      </c>
      <c r="C32" s="5">
        <v>5262.697072</v>
      </c>
      <c r="D32" s="5"/>
      <c r="E32" s="82">
        <v>41938.798288</v>
      </c>
      <c r="F32" s="82">
        <v>1485.7940010000002</v>
      </c>
      <c r="G32" s="82">
        <v>19813.881215999998</v>
      </c>
      <c r="H32" s="82"/>
      <c r="I32" s="5">
        <v>2.616</v>
      </c>
      <c r="J32" s="5"/>
      <c r="K32" s="5"/>
      <c r="L32" s="5"/>
      <c r="M32" s="5"/>
      <c r="N32" s="84">
        <f t="shared" si="2"/>
        <v>68503.78657699999</v>
      </c>
      <c r="O32" s="102">
        <v>-46.841587999999994</v>
      </c>
      <c r="P32" s="16">
        <f t="shared" si="1"/>
        <v>68456.944989</v>
      </c>
      <c r="Q32" s="5"/>
      <c r="R32" s="11">
        <f t="shared" si="3"/>
        <v>68456.944989</v>
      </c>
      <c r="S32" s="16">
        <f>R32/$R$8*100</f>
        <v>4.987755554754099</v>
      </c>
    </row>
    <row r="33" spans="2:19" ht="27" customHeight="1">
      <c r="B33" s="103" t="s">
        <v>75</v>
      </c>
      <c r="C33" s="5">
        <v>10749.229</v>
      </c>
      <c r="D33" s="5">
        <v>10594.312</v>
      </c>
      <c r="E33" s="5">
        <v>54.294</v>
      </c>
      <c r="F33" s="5">
        <v>6.299</v>
      </c>
      <c r="G33" s="5">
        <v>10.843</v>
      </c>
      <c r="H33" s="82"/>
      <c r="I33" s="5">
        <v>8508.668</v>
      </c>
      <c r="J33" s="104"/>
      <c r="K33" s="5">
        <v>176.49159287</v>
      </c>
      <c r="L33" s="5">
        <v>816.38037</v>
      </c>
      <c r="M33" s="5">
        <v>154.911</v>
      </c>
      <c r="N33" s="84">
        <f t="shared" si="2"/>
        <v>31071.427962869995</v>
      </c>
      <c r="O33" s="102">
        <v>-9821.24962621</v>
      </c>
      <c r="P33" s="16">
        <f t="shared" si="1"/>
        <v>21250.178336659996</v>
      </c>
      <c r="Q33" s="5"/>
      <c r="R33" s="11">
        <f t="shared" si="3"/>
        <v>21250.178336659996</v>
      </c>
      <c r="S33" s="16">
        <f t="shared" si="4"/>
        <v>1.5482825746200362</v>
      </c>
    </row>
    <row r="34" spans="2:19" ht="24" customHeight="1">
      <c r="B34" s="105" t="s">
        <v>76</v>
      </c>
      <c r="C34" s="5"/>
      <c r="D34" s="5">
        <v>7447.356006</v>
      </c>
      <c r="E34" s="82">
        <v>8143.261</v>
      </c>
      <c r="F34" s="82">
        <v>67.686</v>
      </c>
      <c r="G34" s="82">
        <v>4364.708</v>
      </c>
      <c r="H34" s="82"/>
      <c r="I34" s="5">
        <v>10841.601</v>
      </c>
      <c r="J34" s="5">
        <v>28.698767000000004</v>
      </c>
      <c r="K34" s="5"/>
      <c r="L34" s="5">
        <v>3115.51165</v>
      </c>
      <c r="M34" s="14"/>
      <c r="N34" s="84">
        <f t="shared" si="2"/>
        <v>34008.822423000005</v>
      </c>
      <c r="O34" s="15">
        <f>-N34</f>
        <v>-34008.822423000005</v>
      </c>
      <c r="P34" s="16">
        <f t="shared" si="1"/>
        <v>0</v>
      </c>
      <c r="Q34" s="5"/>
      <c r="R34" s="11">
        <f t="shared" si="3"/>
        <v>0</v>
      </c>
      <c r="S34" s="16">
        <f t="shared" si="4"/>
        <v>0</v>
      </c>
    </row>
    <row r="35" spans="2:19" ht="23.25" customHeight="1">
      <c r="B35" s="106" t="s">
        <v>77</v>
      </c>
      <c r="C35" s="5">
        <v>243.63</v>
      </c>
      <c r="D35" s="5">
        <v>199.99699999999999</v>
      </c>
      <c r="E35" s="82"/>
      <c r="F35" s="82"/>
      <c r="G35" s="82"/>
      <c r="H35" s="82"/>
      <c r="I35" s="5">
        <v>191.58999999999997</v>
      </c>
      <c r="J35" s="104"/>
      <c r="K35" s="5"/>
      <c r="L35" s="5"/>
      <c r="M35" s="5"/>
      <c r="N35" s="84">
        <f t="shared" si="2"/>
        <v>635.2169999999999</v>
      </c>
      <c r="O35" s="5">
        <v>0</v>
      </c>
      <c r="P35" s="16">
        <f t="shared" si="1"/>
        <v>635.2169999999999</v>
      </c>
      <c r="Q35" s="5"/>
      <c r="R35" s="11">
        <f t="shared" si="3"/>
        <v>635.2169999999999</v>
      </c>
      <c r="S35" s="16">
        <f t="shared" si="4"/>
        <v>0.04628174863387977</v>
      </c>
    </row>
    <row r="36" spans="2:19" ht="20.25" customHeight="1">
      <c r="B36" s="60" t="s">
        <v>78</v>
      </c>
      <c r="C36" s="5">
        <v>28.246</v>
      </c>
      <c r="D36" s="5">
        <v>0</v>
      </c>
      <c r="E36" s="5"/>
      <c r="F36" s="5"/>
      <c r="G36" s="5">
        <v>0</v>
      </c>
      <c r="H36" s="5"/>
      <c r="I36" s="5"/>
      <c r="J36" s="5"/>
      <c r="K36" s="5"/>
      <c r="L36" s="5">
        <v>0</v>
      </c>
      <c r="M36" s="5"/>
      <c r="N36" s="84">
        <f t="shared" si="2"/>
        <v>28.246</v>
      </c>
      <c r="O36" s="15"/>
      <c r="P36" s="16">
        <f t="shared" si="1"/>
        <v>28.246</v>
      </c>
      <c r="Q36" s="5"/>
      <c r="R36" s="11">
        <f t="shared" si="3"/>
        <v>28.246</v>
      </c>
      <c r="S36" s="16">
        <f t="shared" si="4"/>
        <v>0.0020579963570127504</v>
      </c>
    </row>
    <row r="37" spans="2:19" ht="33" customHeight="1">
      <c r="B37" s="107" t="s">
        <v>79</v>
      </c>
      <c r="C37" s="5">
        <v>57.727000000000004</v>
      </c>
      <c r="D37" s="5">
        <v>6.685148</v>
      </c>
      <c r="E37" s="5">
        <v>0</v>
      </c>
      <c r="F37" s="5">
        <v>0</v>
      </c>
      <c r="G37" s="5">
        <v>0</v>
      </c>
      <c r="H37" s="5"/>
      <c r="I37" s="5">
        <v>0.29500000000000004</v>
      </c>
      <c r="J37" s="5">
        <v>0.00012</v>
      </c>
      <c r="K37" s="5"/>
      <c r="L37" s="5"/>
      <c r="M37" s="5"/>
      <c r="N37" s="84">
        <f t="shared" si="2"/>
        <v>64.707268</v>
      </c>
      <c r="O37" s="5"/>
      <c r="P37" s="16">
        <f t="shared" si="1"/>
        <v>64.707268</v>
      </c>
      <c r="Q37" s="5"/>
      <c r="R37" s="11">
        <f t="shared" si="3"/>
        <v>64.707268</v>
      </c>
      <c r="S37" s="16">
        <f t="shared" si="4"/>
        <v>0.00471455504553734</v>
      </c>
    </row>
    <row r="38" spans="2:19" ht="24" customHeight="1">
      <c r="B38" s="60" t="s">
        <v>80</v>
      </c>
      <c r="C38" s="5">
        <v>3847.674</v>
      </c>
      <c r="D38" s="5"/>
      <c r="E38" s="5"/>
      <c r="F38" s="5"/>
      <c r="G38" s="5"/>
      <c r="H38" s="5"/>
      <c r="I38" s="5">
        <v>0</v>
      </c>
      <c r="J38" s="5"/>
      <c r="K38" s="5"/>
      <c r="L38" s="5"/>
      <c r="M38" s="5">
        <v>0.583</v>
      </c>
      <c r="N38" s="84">
        <f>SUM(C38:M38)</f>
        <v>3848.257</v>
      </c>
      <c r="O38" s="5"/>
      <c r="P38" s="16">
        <f t="shared" si="1"/>
        <v>3848.257</v>
      </c>
      <c r="Q38" s="5">
        <f>-P38</f>
        <v>-3848.257</v>
      </c>
      <c r="R38" s="108">
        <f t="shared" si="3"/>
        <v>0</v>
      </c>
      <c r="S38" s="16">
        <f t="shared" si="4"/>
        <v>0</v>
      </c>
    </row>
    <row r="39" spans="2:19" ht="22.5" customHeight="1">
      <c r="B39" s="109" t="s">
        <v>81</v>
      </c>
      <c r="C39" s="5">
        <v>-9.778</v>
      </c>
      <c r="D39" s="5">
        <v>0.019</v>
      </c>
      <c r="E39" s="5"/>
      <c r="F39" s="5"/>
      <c r="G39" s="5"/>
      <c r="H39" s="5"/>
      <c r="I39" s="5">
        <v>0</v>
      </c>
      <c r="J39" s="5"/>
      <c r="K39" s="5"/>
      <c r="L39" s="5"/>
      <c r="M39" s="5"/>
      <c r="N39" s="84">
        <f t="shared" si="2"/>
        <v>-9.759</v>
      </c>
      <c r="O39" s="5"/>
      <c r="P39" s="16">
        <f t="shared" si="1"/>
        <v>-9.759</v>
      </c>
      <c r="Q39" s="5"/>
      <c r="R39" s="108">
        <f t="shared" si="3"/>
        <v>-9.759</v>
      </c>
      <c r="S39" s="16">
        <f t="shared" si="4"/>
        <v>-0.0007110382513661203</v>
      </c>
    </row>
    <row r="40" spans="2:19" ht="26.25" customHeight="1">
      <c r="B40" s="109" t="s">
        <v>82</v>
      </c>
      <c r="C40" s="5">
        <v>348.89</v>
      </c>
      <c r="D40" s="5">
        <v>60.943000000000005</v>
      </c>
      <c r="E40" s="5"/>
      <c r="F40" s="5">
        <v>0</v>
      </c>
      <c r="G40" s="5"/>
      <c r="H40" s="5"/>
      <c r="I40" s="5">
        <v>21.73</v>
      </c>
      <c r="J40" s="5"/>
      <c r="K40" s="5"/>
      <c r="L40" s="5"/>
      <c r="M40" s="5"/>
      <c r="N40" s="84">
        <f t="shared" si="2"/>
        <v>431.563</v>
      </c>
      <c r="O40" s="5"/>
      <c r="P40" s="16">
        <f>N40+O40</f>
        <v>431.563</v>
      </c>
      <c r="Q40" s="5"/>
      <c r="R40" s="108">
        <f>P40+Q40</f>
        <v>431.563</v>
      </c>
      <c r="S40" s="16">
        <f t="shared" si="4"/>
        <v>0.03144357012750455</v>
      </c>
    </row>
    <row r="41" spans="2:19" ht="51" customHeight="1">
      <c r="B41" s="109" t="s">
        <v>83</v>
      </c>
      <c r="C41" s="5">
        <v>9746.302</v>
      </c>
      <c r="D41" s="5">
        <v>3389.439404</v>
      </c>
      <c r="E41" s="5">
        <v>0.377</v>
      </c>
      <c r="F41" s="5">
        <v>211.88799999999998</v>
      </c>
      <c r="G41" s="5">
        <v>0.6739999999999999</v>
      </c>
      <c r="H41" s="5"/>
      <c r="I41" s="5">
        <v>813.3060000000003</v>
      </c>
      <c r="J41" s="5">
        <v>202.29257800000002</v>
      </c>
      <c r="K41" s="5"/>
      <c r="L41" s="5"/>
      <c r="M41" s="5"/>
      <c r="N41" s="84">
        <f t="shared" si="2"/>
        <v>14364.278982000003</v>
      </c>
      <c r="O41" s="5"/>
      <c r="P41" s="16">
        <f>N41+O41</f>
        <v>14364.278982000003</v>
      </c>
      <c r="Q41" s="5"/>
      <c r="R41" s="108">
        <f>P41+Q41</f>
        <v>14364.278982000003</v>
      </c>
      <c r="S41" s="16">
        <f>R41/$R$8*100</f>
        <v>1.0465777036065576</v>
      </c>
    </row>
    <row r="42" spans="2:19" ht="36" customHeight="1">
      <c r="B42" s="110" t="s">
        <v>84</v>
      </c>
      <c r="C42" s="5">
        <v>5.1</v>
      </c>
      <c r="D42" s="5"/>
      <c r="E42" s="5"/>
      <c r="F42" s="5"/>
      <c r="G42" s="5"/>
      <c r="H42" s="111"/>
      <c r="I42" s="111"/>
      <c r="J42" s="111"/>
      <c r="K42" s="111"/>
      <c r="L42" s="111"/>
      <c r="M42" s="111"/>
      <c r="N42" s="84">
        <f>SUM(C42:M42)</f>
        <v>5.1</v>
      </c>
      <c r="O42" s="5"/>
      <c r="P42" s="16">
        <f>N42+O42</f>
        <v>5.1</v>
      </c>
      <c r="Q42" s="5"/>
      <c r="R42" s="108">
        <f>P42+Q42</f>
        <v>5.1</v>
      </c>
      <c r="S42" s="16">
        <f>R42/$R$8*100</f>
        <v>0.0003715846994535519</v>
      </c>
    </row>
    <row r="43" spans="2:19" ht="36" customHeight="1">
      <c r="B43" s="110"/>
      <c r="C43" s="5"/>
      <c r="D43" s="5"/>
      <c r="E43" s="5"/>
      <c r="F43" s="5"/>
      <c r="G43" s="5"/>
      <c r="H43" s="111"/>
      <c r="I43" s="111"/>
      <c r="J43" s="111"/>
      <c r="K43" s="111"/>
      <c r="L43" s="111"/>
      <c r="M43" s="111"/>
      <c r="N43" s="84"/>
      <c r="O43" s="5"/>
      <c r="P43" s="16"/>
      <c r="Q43" s="5"/>
      <c r="R43" s="108"/>
      <c r="S43" s="16"/>
    </row>
    <row r="44" spans="2:19" s="89" customFormat="1" ht="30.75" customHeight="1">
      <c r="B44" s="7" t="s">
        <v>85</v>
      </c>
      <c r="C44" s="8">
        <f>C45+C59+C62+C65</f>
        <v>135887.21199999997</v>
      </c>
      <c r="D44" s="8">
        <f aca="true" t="shared" si="8" ref="D44:M44">D45+D59+D62+D65+D66</f>
        <v>48839.731356000004</v>
      </c>
      <c r="E44" s="8">
        <f t="shared" si="8"/>
        <v>51090.133288</v>
      </c>
      <c r="F44" s="8">
        <f t="shared" si="8"/>
        <v>1250.716001</v>
      </c>
      <c r="G44" s="8">
        <f t="shared" si="8"/>
        <v>28122.530727000005</v>
      </c>
      <c r="H44" s="8">
        <f t="shared" si="8"/>
        <v>0</v>
      </c>
      <c r="I44" s="8">
        <f t="shared" si="8"/>
        <v>16929.544000000005</v>
      </c>
      <c r="J44" s="8">
        <f t="shared" si="8"/>
        <v>209.30932600000003</v>
      </c>
      <c r="K44" s="8">
        <f t="shared" si="8"/>
        <v>117.13255500000001</v>
      </c>
      <c r="L44" s="11">
        <f t="shared" si="8"/>
        <v>3827.35446</v>
      </c>
      <c r="M44" s="11">
        <f t="shared" si="8"/>
        <v>130.45200000000003</v>
      </c>
      <c r="N44" s="11">
        <f>SUM(C44:M44)</f>
        <v>286404.11571299995</v>
      </c>
      <c r="O44" s="8">
        <f>O45+O59+O62+O65+O66</f>
        <v>-43876.91363721001</v>
      </c>
      <c r="P44" s="11">
        <f aca="true" t="shared" si="9" ref="P44:P65">N44+O44</f>
        <v>242527.20207578994</v>
      </c>
      <c r="Q44" s="8">
        <f>Q45+Q59+Q62+Q65+Q66</f>
        <v>-2322.7520000000004</v>
      </c>
      <c r="R44" s="88">
        <f aca="true" t="shared" si="10" ref="R44:R65">P44+Q44</f>
        <v>240204.45007578994</v>
      </c>
      <c r="S44" s="11">
        <f>R44/$R$8*100</f>
        <v>17.50123497819963</v>
      </c>
    </row>
    <row r="45" spans="2:19" ht="19.5" customHeight="1">
      <c r="B45" s="112" t="s">
        <v>86</v>
      </c>
      <c r="C45" s="8">
        <f>SUM(C46:C58)</f>
        <v>134623.001</v>
      </c>
      <c r="D45" s="8">
        <f>SUM(D46:D58)</f>
        <v>42039.510887000004</v>
      </c>
      <c r="E45" s="8">
        <f aca="true" t="shared" si="11" ref="E45:K45">SUM(E46:E58)</f>
        <v>51099.702288</v>
      </c>
      <c r="F45" s="8">
        <f>SUM(F46:F58)</f>
        <v>1271.091001</v>
      </c>
      <c r="G45" s="8">
        <f>SUM(G46:G58)</f>
        <v>28155.850216000003</v>
      </c>
      <c r="H45" s="8">
        <f t="shared" si="11"/>
        <v>0</v>
      </c>
      <c r="I45" s="8">
        <f t="shared" si="11"/>
        <v>16432.603000000003</v>
      </c>
      <c r="J45" s="8">
        <f t="shared" si="11"/>
        <v>209.34764800000002</v>
      </c>
      <c r="K45" s="8">
        <f t="shared" si="11"/>
        <v>117.13400000000001</v>
      </c>
      <c r="L45" s="8">
        <f>SUM(L46:L58)</f>
        <v>1110.72672</v>
      </c>
      <c r="M45" s="8">
        <f>SUM(M46:M58)</f>
        <v>120.47900000000001</v>
      </c>
      <c r="N45" s="11">
        <f>SUM(C45:M45)</f>
        <v>275179.44576</v>
      </c>
      <c r="O45" s="8">
        <f>SUM(O46:O58)</f>
        <v>-43823.35051721001</v>
      </c>
      <c r="P45" s="16">
        <f t="shared" si="9"/>
        <v>231356.09524278995</v>
      </c>
      <c r="Q45" s="8">
        <f>SUM(Q46:Q58)</f>
        <v>0</v>
      </c>
      <c r="R45" s="108">
        <f t="shared" si="10"/>
        <v>231356.09524278995</v>
      </c>
      <c r="S45" s="16">
        <f>R45/$R$8*100</f>
        <v>16.85654610147832</v>
      </c>
    </row>
    <row r="46" spans="1:19" ht="23.25" customHeight="1">
      <c r="A46" s="113"/>
      <c r="B46" s="114" t="s">
        <v>87</v>
      </c>
      <c r="C46" s="115">
        <v>29144.948</v>
      </c>
      <c r="D46" s="18">
        <v>18421.367221</v>
      </c>
      <c r="E46" s="91">
        <v>225.05</v>
      </c>
      <c r="F46" s="91">
        <v>76.213</v>
      </c>
      <c r="G46" s="91">
        <v>156.38</v>
      </c>
      <c r="H46" s="91"/>
      <c r="I46" s="13">
        <v>9976.466</v>
      </c>
      <c r="J46" s="18"/>
      <c r="K46" s="13"/>
      <c r="L46" s="18">
        <v>325.47233</v>
      </c>
      <c r="M46" s="18">
        <v>2.501</v>
      </c>
      <c r="N46" s="11">
        <f>SUM(C46:M46)</f>
        <v>58328.397550999995</v>
      </c>
      <c r="O46" s="14"/>
      <c r="P46" s="16">
        <f t="shared" si="9"/>
        <v>58328.397550999995</v>
      </c>
      <c r="Q46" s="14"/>
      <c r="R46" s="108">
        <f t="shared" si="10"/>
        <v>58328.397550999995</v>
      </c>
      <c r="S46" s="16">
        <f>R46/$R$8*100</f>
        <v>4.249792171293261</v>
      </c>
    </row>
    <row r="47" spans="1:19" ht="23.25" customHeight="1">
      <c r="A47" s="113"/>
      <c r="B47" s="114" t="s">
        <v>88</v>
      </c>
      <c r="C47" s="18">
        <v>5755.52</v>
      </c>
      <c r="D47" s="18">
        <v>12142.102127999999</v>
      </c>
      <c r="E47" s="91">
        <v>296.655</v>
      </c>
      <c r="F47" s="91">
        <v>17.128</v>
      </c>
      <c r="G47" s="116">
        <v>18810.855</v>
      </c>
      <c r="H47" s="91">
        <v>0</v>
      </c>
      <c r="I47" s="13">
        <v>3750.119</v>
      </c>
      <c r="J47" s="13"/>
      <c r="K47" s="13">
        <v>8.076</v>
      </c>
      <c r="L47" s="13">
        <v>742.1412799999998</v>
      </c>
      <c r="M47" s="13">
        <v>25.569</v>
      </c>
      <c r="N47" s="11">
        <f>SUM(C47:M47)</f>
        <v>41548.165408</v>
      </c>
      <c r="O47" s="15">
        <v>-9563.543242</v>
      </c>
      <c r="P47" s="16">
        <f t="shared" si="9"/>
        <v>31984.622166</v>
      </c>
      <c r="Q47" s="14"/>
      <c r="R47" s="108">
        <f t="shared" si="10"/>
        <v>31984.622166</v>
      </c>
      <c r="S47" s="16">
        <f aca="true" t="shared" si="12" ref="S47:S65">R47/$R$8*100</f>
        <v>2.330391414644809</v>
      </c>
    </row>
    <row r="48" spans="1:19" ht="17.25" customHeight="1">
      <c r="A48" s="113"/>
      <c r="B48" s="114" t="s">
        <v>89</v>
      </c>
      <c r="C48" s="18">
        <v>12598.38</v>
      </c>
      <c r="D48" s="18">
        <v>409.41987800000004</v>
      </c>
      <c r="E48" s="91">
        <v>7.732</v>
      </c>
      <c r="F48" s="91">
        <v>0.71</v>
      </c>
      <c r="G48" s="91">
        <v>6.438</v>
      </c>
      <c r="H48" s="91">
        <v>0</v>
      </c>
      <c r="I48" s="13">
        <v>0.107</v>
      </c>
      <c r="J48" s="13">
        <v>0</v>
      </c>
      <c r="K48" s="18">
        <v>109.058</v>
      </c>
      <c r="L48" s="13">
        <v>5.31878</v>
      </c>
      <c r="M48" s="13"/>
      <c r="N48" s="11">
        <f aca="true" t="shared" si="13" ref="N48:N66">SUM(C48:M48)</f>
        <v>13137.163658</v>
      </c>
      <c r="O48" s="15">
        <v>-17.69840621</v>
      </c>
      <c r="P48" s="16">
        <f t="shared" si="9"/>
        <v>13119.46525179</v>
      </c>
      <c r="Q48" s="14"/>
      <c r="R48" s="108">
        <f>P48+Q48</f>
        <v>13119.46525179</v>
      </c>
      <c r="S48" s="16">
        <f t="shared" si="12"/>
        <v>0.955880892662295</v>
      </c>
    </row>
    <row r="49" spans="1:19" ht="18.75" customHeight="1">
      <c r="A49" s="113"/>
      <c r="B49" s="114" t="s">
        <v>90</v>
      </c>
      <c r="C49" s="18">
        <v>3205.079</v>
      </c>
      <c r="D49" s="18">
        <v>2432.063</v>
      </c>
      <c r="E49" s="91"/>
      <c r="F49" s="91">
        <v>4.588</v>
      </c>
      <c r="G49" s="91"/>
      <c r="H49" s="91"/>
      <c r="I49" s="13">
        <v>0.23</v>
      </c>
      <c r="J49" s="18"/>
      <c r="K49" s="117"/>
      <c r="L49" s="18"/>
      <c r="M49" s="18"/>
      <c r="N49" s="11">
        <f t="shared" si="13"/>
        <v>5641.959999999999</v>
      </c>
      <c r="O49" s="14"/>
      <c r="P49" s="16">
        <f t="shared" si="9"/>
        <v>5641.959999999999</v>
      </c>
      <c r="Q49" s="14"/>
      <c r="R49" s="108">
        <f t="shared" si="10"/>
        <v>5641.959999999999</v>
      </c>
      <c r="S49" s="16">
        <f t="shared" si="12"/>
        <v>0.41107176684881597</v>
      </c>
    </row>
    <row r="50" spans="1:19" ht="24" customHeight="1">
      <c r="A50" s="113"/>
      <c r="B50" s="114" t="s">
        <v>91</v>
      </c>
      <c r="C50" s="18">
        <v>24521.599</v>
      </c>
      <c r="D50" s="13">
        <v>99.8555420000007</v>
      </c>
      <c r="E50" s="118">
        <v>0</v>
      </c>
      <c r="F50" s="118">
        <v>54.233</v>
      </c>
      <c r="G50" s="118">
        <v>6016.181</v>
      </c>
      <c r="H50" s="118">
        <v>0</v>
      </c>
      <c r="I50" s="18">
        <v>105.7</v>
      </c>
      <c r="J50" s="18"/>
      <c r="K50" s="8"/>
      <c r="L50" s="13"/>
      <c r="M50" s="13"/>
      <c r="N50" s="11">
        <f t="shared" si="13"/>
        <v>30797.568542</v>
      </c>
      <c r="O50" s="15">
        <v>-29981.237227000005</v>
      </c>
      <c r="P50" s="16">
        <f>N50+O50</f>
        <v>816.3313149999958</v>
      </c>
      <c r="Q50" s="14"/>
      <c r="R50" s="108">
        <f t="shared" si="10"/>
        <v>816.3313149999958</v>
      </c>
      <c r="S50" s="16">
        <f t="shared" si="12"/>
        <v>0.059477691438979664</v>
      </c>
    </row>
    <row r="51" spans="1:19" ht="18" customHeight="1">
      <c r="A51" s="113"/>
      <c r="B51" s="114" t="s">
        <v>92</v>
      </c>
      <c r="C51" s="18">
        <v>11865.923</v>
      </c>
      <c r="D51" s="13">
        <v>474.44138</v>
      </c>
      <c r="E51" s="91">
        <v>0.197</v>
      </c>
      <c r="F51" s="91">
        <v>0.048</v>
      </c>
      <c r="G51" s="91"/>
      <c r="H51" s="91"/>
      <c r="I51" s="13">
        <v>625.951</v>
      </c>
      <c r="J51" s="13">
        <v>0.090981</v>
      </c>
      <c r="K51" s="13"/>
      <c r="L51" s="13"/>
      <c r="M51" s="13"/>
      <c r="N51" s="11">
        <f t="shared" si="13"/>
        <v>12966.651361000002</v>
      </c>
      <c r="O51" s="15">
        <v>-80.469255</v>
      </c>
      <c r="P51" s="16">
        <f>N51+O51</f>
        <v>12886.182106000002</v>
      </c>
      <c r="Q51" s="14"/>
      <c r="R51" s="108">
        <f t="shared" si="10"/>
        <v>12886.182106000002</v>
      </c>
      <c r="S51" s="16">
        <f t="shared" si="12"/>
        <v>0.9388839421493625</v>
      </c>
    </row>
    <row r="52" spans="1:19" ht="38.25" customHeight="1">
      <c r="A52" s="113"/>
      <c r="B52" s="119" t="s">
        <v>93</v>
      </c>
      <c r="C52" s="18">
        <v>372.98</v>
      </c>
      <c r="D52" s="13">
        <v>17.676913000000003</v>
      </c>
      <c r="E52" s="13"/>
      <c r="F52" s="13">
        <v>0</v>
      </c>
      <c r="G52" s="13"/>
      <c r="H52" s="91"/>
      <c r="I52" s="13">
        <v>0.647</v>
      </c>
      <c r="J52" s="13">
        <v>0.00012</v>
      </c>
      <c r="K52" s="13"/>
      <c r="L52" s="13"/>
      <c r="M52" s="13"/>
      <c r="N52" s="11">
        <f t="shared" si="13"/>
        <v>391.304033</v>
      </c>
      <c r="O52" s="15">
        <v>-291.548981</v>
      </c>
      <c r="P52" s="16">
        <f t="shared" si="9"/>
        <v>99.75505199999998</v>
      </c>
      <c r="Q52" s="81"/>
      <c r="R52" s="16">
        <f t="shared" si="10"/>
        <v>99.75505199999998</v>
      </c>
      <c r="S52" s="16">
        <f t="shared" si="12"/>
        <v>0.0072681276502732225</v>
      </c>
    </row>
    <row r="53" spans="1:19" ht="15">
      <c r="A53" s="113"/>
      <c r="B53" s="114" t="s">
        <v>94</v>
      </c>
      <c r="C53" s="18">
        <v>30916.643</v>
      </c>
      <c r="D53" s="13">
        <v>2293.6099999999997</v>
      </c>
      <c r="E53" s="91">
        <v>50568.272288</v>
      </c>
      <c r="F53" s="91">
        <v>859.317001</v>
      </c>
      <c r="G53" s="91">
        <v>3164.699216</v>
      </c>
      <c r="H53" s="91"/>
      <c r="I53" s="13">
        <v>73.324</v>
      </c>
      <c r="J53" s="13"/>
      <c r="K53" s="13"/>
      <c r="L53" s="13"/>
      <c r="M53" s="13"/>
      <c r="N53" s="11">
        <f t="shared" si="13"/>
        <v>87875.865505</v>
      </c>
      <c r="O53" s="14"/>
      <c r="P53" s="16">
        <f t="shared" si="9"/>
        <v>87875.865505</v>
      </c>
      <c r="Q53" s="14"/>
      <c r="R53" s="108">
        <f t="shared" si="10"/>
        <v>87875.865505</v>
      </c>
      <c r="S53" s="16">
        <f>R53/$R$8*100</f>
        <v>6.40261315154827</v>
      </c>
    </row>
    <row r="54" spans="1:19" ht="51.75" customHeight="1">
      <c r="A54" s="113"/>
      <c r="B54" s="119" t="s">
        <v>95</v>
      </c>
      <c r="C54" s="18">
        <v>13215.776</v>
      </c>
      <c r="D54" s="13">
        <v>4425.791051</v>
      </c>
      <c r="E54" s="91">
        <v>0.449</v>
      </c>
      <c r="F54" s="91">
        <v>245.113</v>
      </c>
      <c r="G54" s="91">
        <v>0.775</v>
      </c>
      <c r="H54" s="91"/>
      <c r="I54" s="13">
        <v>1309.0100000000002</v>
      </c>
      <c r="J54" s="13">
        <v>209.256547</v>
      </c>
      <c r="K54" s="13"/>
      <c r="L54" s="13"/>
      <c r="M54" s="13"/>
      <c r="N54" s="11">
        <f t="shared" si="13"/>
        <v>19406.170598</v>
      </c>
      <c r="O54" s="85">
        <v>-3432.224076</v>
      </c>
      <c r="P54" s="16">
        <f t="shared" si="9"/>
        <v>15973.946522</v>
      </c>
      <c r="Q54" s="14"/>
      <c r="R54" s="108">
        <f t="shared" si="10"/>
        <v>15973.946522</v>
      </c>
      <c r="S54" s="16">
        <f t="shared" si="12"/>
        <v>1.1638576700910748</v>
      </c>
    </row>
    <row r="55" spans="1:19" ht="16.5" customHeight="1">
      <c r="A55" s="113"/>
      <c r="B55" s="114" t="s">
        <v>96</v>
      </c>
      <c r="C55" s="18">
        <v>2782.588</v>
      </c>
      <c r="D55" s="13">
        <v>1322.423</v>
      </c>
      <c r="E55" s="91">
        <v>1.347</v>
      </c>
      <c r="F55" s="91">
        <v>13.741</v>
      </c>
      <c r="G55" s="91">
        <v>0.522</v>
      </c>
      <c r="H55" s="91"/>
      <c r="I55" s="13">
        <v>538.298</v>
      </c>
      <c r="J55" s="13">
        <v>0</v>
      </c>
      <c r="K55" s="13"/>
      <c r="L55" s="13">
        <v>37.79433</v>
      </c>
      <c r="M55" s="13">
        <v>92.409</v>
      </c>
      <c r="N55" s="11">
        <f>SUM(C55:M55)</f>
        <v>4789.122329999999</v>
      </c>
      <c r="O55" s="15">
        <v>-420.59432999999996</v>
      </c>
      <c r="P55" s="16">
        <f t="shared" si="9"/>
        <v>4368.527999999999</v>
      </c>
      <c r="Q55" s="14"/>
      <c r="R55" s="108">
        <f t="shared" si="10"/>
        <v>4368.527999999999</v>
      </c>
      <c r="S55" s="16">
        <f t="shared" si="12"/>
        <v>0.3182898360655737</v>
      </c>
    </row>
    <row r="56" spans="1:19" ht="52.5" customHeight="1">
      <c r="A56" s="113"/>
      <c r="B56" s="119" t="s">
        <v>97</v>
      </c>
      <c r="C56" s="18">
        <v>5.1</v>
      </c>
      <c r="D56" s="13">
        <v>0.760774</v>
      </c>
      <c r="E56" s="91"/>
      <c r="F56" s="91"/>
      <c r="G56" s="91"/>
      <c r="H56" s="91"/>
      <c r="I56" s="13"/>
      <c r="J56" s="13"/>
      <c r="K56" s="13"/>
      <c r="L56" s="13"/>
      <c r="M56" s="13"/>
      <c r="N56" s="11">
        <f>SUM(C56:M56)</f>
        <v>5.860773999999999</v>
      </c>
      <c r="O56" s="15"/>
      <c r="P56" s="16">
        <f>N56+O56</f>
        <v>5.860773999999999</v>
      </c>
      <c r="Q56" s="14"/>
      <c r="R56" s="108">
        <f t="shared" si="10"/>
        <v>5.860773999999999</v>
      </c>
      <c r="S56" s="16">
        <f>R56/$R$8*100</f>
        <v>0.00042701449908925314</v>
      </c>
    </row>
    <row r="57" spans="1:19" ht="33" customHeight="1">
      <c r="A57" s="113"/>
      <c r="B57" s="119" t="s">
        <v>98</v>
      </c>
      <c r="C57" s="18">
        <v>4.98</v>
      </c>
      <c r="D57" s="13"/>
      <c r="E57" s="91"/>
      <c r="F57" s="91"/>
      <c r="G57" s="91"/>
      <c r="H57" s="91"/>
      <c r="I57" s="13"/>
      <c r="J57" s="13"/>
      <c r="K57" s="13"/>
      <c r="L57" s="13"/>
      <c r="M57" s="13"/>
      <c r="N57" s="11">
        <f>SUM(C57:M57)</f>
        <v>4.98</v>
      </c>
      <c r="O57" s="15"/>
      <c r="P57" s="16">
        <f t="shared" si="9"/>
        <v>4.98</v>
      </c>
      <c r="Q57" s="14"/>
      <c r="R57" s="108">
        <f t="shared" si="10"/>
        <v>4.98</v>
      </c>
      <c r="S57" s="16">
        <f>R57/$R$8*100</f>
        <v>0.00036284153005464485</v>
      </c>
    </row>
    <row r="58" spans="1:19" s="14" customFormat="1" ht="39" customHeight="1">
      <c r="A58" s="120"/>
      <c r="B58" s="121" t="s">
        <v>99</v>
      </c>
      <c r="C58" s="18">
        <v>233.485</v>
      </c>
      <c r="D58" s="13">
        <v>0</v>
      </c>
      <c r="E58" s="91"/>
      <c r="F58" s="91"/>
      <c r="G58" s="91"/>
      <c r="H58" s="91"/>
      <c r="I58" s="13">
        <v>52.751</v>
      </c>
      <c r="J58" s="16">
        <v>0</v>
      </c>
      <c r="K58" s="16"/>
      <c r="L58" s="13"/>
      <c r="M58" s="13"/>
      <c r="N58" s="11">
        <f t="shared" si="13"/>
        <v>286.236</v>
      </c>
      <c r="O58" s="15">
        <v>-36.035</v>
      </c>
      <c r="P58" s="16">
        <f t="shared" si="9"/>
        <v>250.201</v>
      </c>
      <c r="R58" s="108">
        <f t="shared" si="10"/>
        <v>250.201</v>
      </c>
      <c r="S58" s="16">
        <f t="shared" si="12"/>
        <v>0.018229581056466302</v>
      </c>
    </row>
    <row r="59" spans="1:19" ht="19.5" customHeight="1">
      <c r="A59" s="113"/>
      <c r="B59" s="112" t="s">
        <v>100</v>
      </c>
      <c r="C59" s="16">
        <f>SUM(C60:C61)</f>
        <v>1747.569</v>
      </c>
      <c r="D59" s="16">
        <f>D60+D61</f>
        <v>5720.085</v>
      </c>
      <c r="E59" s="92">
        <f aca="true" t="shared" si="14" ref="E59:L59">E60+E61</f>
        <v>1.115</v>
      </c>
      <c r="F59" s="92">
        <f t="shared" si="14"/>
        <v>0.219</v>
      </c>
      <c r="G59" s="92">
        <f t="shared" si="14"/>
        <v>1.201</v>
      </c>
      <c r="H59" s="92">
        <f t="shared" si="14"/>
        <v>0</v>
      </c>
      <c r="I59" s="16">
        <f>I60+I61</f>
        <v>584.436</v>
      </c>
      <c r="J59" s="16">
        <f t="shared" si="14"/>
        <v>0</v>
      </c>
      <c r="K59" s="13">
        <f t="shared" si="14"/>
        <v>0</v>
      </c>
      <c r="L59" s="16">
        <f t="shared" si="14"/>
        <v>2681.0476200000003</v>
      </c>
      <c r="M59" s="16"/>
      <c r="N59" s="11">
        <f t="shared" si="13"/>
        <v>10735.672620000001</v>
      </c>
      <c r="O59" s="16">
        <f>O60+O61</f>
        <v>-17.983000000000004</v>
      </c>
      <c r="P59" s="16">
        <f t="shared" si="9"/>
        <v>10717.689620000001</v>
      </c>
      <c r="Q59" s="85">
        <f>Q60+Q61</f>
        <v>-228.445</v>
      </c>
      <c r="R59" s="108">
        <f>P59+Q59</f>
        <v>10489.244620000001</v>
      </c>
      <c r="S59" s="16">
        <f t="shared" si="12"/>
        <v>0.7642436881602915</v>
      </c>
    </row>
    <row r="60" spans="1:19" ht="19.5" customHeight="1">
      <c r="A60" s="113"/>
      <c r="B60" s="122" t="s">
        <v>101</v>
      </c>
      <c r="C60" s="13">
        <v>1314.763</v>
      </c>
      <c r="D60" s="18">
        <v>5673.197</v>
      </c>
      <c r="E60" s="91">
        <v>1.115</v>
      </c>
      <c r="F60" s="91">
        <v>0.219</v>
      </c>
      <c r="G60" s="91">
        <v>1.201</v>
      </c>
      <c r="H60" s="91"/>
      <c r="I60" s="13">
        <v>584.426</v>
      </c>
      <c r="J60" s="13"/>
      <c r="K60" s="16">
        <v>0</v>
      </c>
      <c r="L60" s="18">
        <v>2681.0476200000003</v>
      </c>
      <c r="M60" s="18"/>
      <c r="N60" s="11">
        <f t="shared" si="13"/>
        <v>10255.96862</v>
      </c>
      <c r="O60" s="16">
        <v>-17.983000000000004</v>
      </c>
      <c r="P60" s="16">
        <f t="shared" si="9"/>
        <v>10237.98562</v>
      </c>
      <c r="Q60" s="14"/>
      <c r="R60" s="108">
        <f t="shared" si="10"/>
        <v>10237.98562</v>
      </c>
      <c r="S60" s="16">
        <f>R60/$R$8*100</f>
        <v>0.7459370214936247</v>
      </c>
    </row>
    <row r="61" spans="1:19" ht="19.5" customHeight="1">
      <c r="A61" s="113"/>
      <c r="B61" s="122" t="s">
        <v>102</v>
      </c>
      <c r="C61" s="18">
        <v>432.806</v>
      </c>
      <c r="D61" s="18">
        <v>46.888</v>
      </c>
      <c r="E61" s="118"/>
      <c r="F61" s="118">
        <v>0</v>
      </c>
      <c r="G61" s="118"/>
      <c r="H61" s="118"/>
      <c r="I61" s="13">
        <v>0.01</v>
      </c>
      <c r="J61" s="16"/>
      <c r="K61" s="16"/>
      <c r="L61" s="18"/>
      <c r="M61" s="18"/>
      <c r="N61" s="11">
        <f t="shared" si="13"/>
        <v>479.70399999999995</v>
      </c>
      <c r="O61" s="85"/>
      <c r="P61" s="16">
        <f t="shared" si="9"/>
        <v>479.70399999999995</v>
      </c>
      <c r="Q61" s="14">
        <v>-228.445</v>
      </c>
      <c r="R61" s="108">
        <f t="shared" si="10"/>
        <v>251.25899999999996</v>
      </c>
      <c r="S61" s="16">
        <f t="shared" si="12"/>
        <v>0.018306666666666662</v>
      </c>
    </row>
    <row r="62" spans="1:19" ht="23.25" customHeight="1">
      <c r="A62" s="113"/>
      <c r="B62" s="112" t="s">
        <v>80</v>
      </c>
      <c r="C62" s="108">
        <f>C63+C64</f>
        <v>661.88</v>
      </c>
      <c r="D62" s="108">
        <f>D63+D64</f>
        <v>1419.8980000000001</v>
      </c>
      <c r="E62" s="108">
        <f>E63+E64</f>
        <v>0</v>
      </c>
      <c r="F62" s="108">
        <f>F63+F64</f>
        <v>0</v>
      </c>
      <c r="G62" s="108">
        <f>G63+G64</f>
        <v>0</v>
      </c>
      <c r="H62" s="118"/>
      <c r="I62" s="108">
        <f>I63+I64</f>
        <v>2.556</v>
      </c>
      <c r="J62" s="16"/>
      <c r="K62" s="16">
        <f>K63+K64</f>
        <v>0</v>
      </c>
      <c r="L62" s="108">
        <f>L63+L64</f>
        <v>35.58012</v>
      </c>
      <c r="M62" s="108">
        <f>M63+M64</f>
        <v>9.973</v>
      </c>
      <c r="N62" s="11">
        <f t="shared" si="13"/>
        <v>2129.8871200000003</v>
      </c>
      <c r="O62" s="108">
        <f>O63+O64</f>
        <v>-35.58012</v>
      </c>
      <c r="P62" s="16">
        <f t="shared" si="9"/>
        <v>2094.3070000000002</v>
      </c>
      <c r="Q62" s="108">
        <f>Q63+Q64</f>
        <v>-2094.3070000000002</v>
      </c>
      <c r="R62" s="108">
        <f t="shared" si="10"/>
        <v>0</v>
      </c>
      <c r="S62" s="16">
        <f t="shared" si="12"/>
        <v>0</v>
      </c>
    </row>
    <row r="63" spans="1:19" ht="15">
      <c r="A63" s="113"/>
      <c r="B63" s="123" t="s">
        <v>103</v>
      </c>
      <c r="C63" s="18">
        <v>0</v>
      </c>
      <c r="D63" s="18">
        <v>0</v>
      </c>
      <c r="E63" s="118">
        <v>0</v>
      </c>
      <c r="F63" s="118">
        <v>0</v>
      </c>
      <c r="G63" s="118"/>
      <c r="H63" s="118">
        <v>0</v>
      </c>
      <c r="I63" s="18"/>
      <c r="J63" s="16"/>
      <c r="K63" s="16"/>
      <c r="L63" s="18"/>
      <c r="M63" s="18">
        <v>9.973</v>
      </c>
      <c r="N63" s="11">
        <f t="shared" si="13"/>
        <v>9.973</v>
      </c>
      <c r="O63" s="14"/>
      <c r="P63" s="16">
        <f t="shared" si="9"/>
        <v>9.973</v>
      </c>
      <c r="Q63" s="14">
        <f>-P63</f>
        <v>-9.973</v>
      </c>
      <c r="R63" s="108"/>
      <c r="S63" s="16">
        <f t="shared" si="12"/>
        <v>0</v>
      </c>
    </row>
    <row r="64" spans="1:19" ht="19.5" customHeight="1">
      <c r="A64" s="113"/>
      <c r="B64" s="123" t="s">
        <v>104</v>
      </c>
      <c r="C64" s="18">
        <v>661.88</v>
      </c>
      <c r="D64" s="18">
        <v>1419.8980000000001</v>
      </c>
      <c r="E64" s="118">
        <v>0</v>
      </c>
      <c r="F64" s="118">
        <v>0</v>
      </c>
      <c r="G64" s="118"/>
      <c r="H64" s="118">
        <v>0</v>
      </c>
      <c r="I64" s="18">
        <v>2.556</v>
      </c>
      <c r="J64" s="16"/>
      <c r="K64" s="16"/>
      <c r="L64" s="18">
        <v>35.58012</v>
      </c>
      <c r="M64" s="18"/>
      <c r="N64" s="11">
        <f t="shared" si="13"/>
        <v>2119.9141200000004</v>
      </c>
      <c r="O64" s="15">
        <v>-35.58012</v>
      </c>
      <c r="P64" s="16">
        <f t="shared" si="9"/>
        <v>2084.3340000000003</v>
      </c>
      <c r="Q64" s="14">
        <f>-P64</f>
        <v>-2084.3340000000003</v>
      </c>
      <c r="R64" s="108">
        <f t="shared" si="10"/>
        <v>0</v>
      </c>
      <c r="S64" s="16">
        <f t="shared" si="12"/>
        <v>0</v>
      </c>
    </row>
    <row r="65" spans="1:19" ht="34.5" customHeight="1">
      <c r="A65" s="113"/>
      <c r="B65" s="124" t="s">
        <v>105</v>
      </c>
      <c r="C65" s="18">
        <v>-1145.238</v>
      </c>
      <c r="D65" s="18">
        <v>-339.762531</v>
      </c>
      <c r="E65" s="118">
        <v>-10.684</v>
      </c>
      <c r="F65" s="118">
        <v>-20.594</v>
      </c>
      <c r="G65" s="118">
        <v>-34.520489</v>
      </c>
      <c r="H65" s="118"/>
      <c r="I65" s="118">
        <v>-90.051</v>
      </c>
      <c r="J65" s="118">
        <v>-0.038322</v>
      </c>
      <c r="K65" s="18">
        <v>-0.001445</v>
      </c>
      <c r="L65" s="18"/>
      <c r="M65" s="18"/>
      <c r="N65" s="11">
        <f t="shared" si="13"/>
        <v>-1640.8897870000003</v>
      </c>
      <c r="O65" s="14"/>
      <c r="P65" s="16">
        <f t="shared" si="9"/>
        <v>-1640.8897870000003</v>
      </c>
      <c r="Q65" s="14"/>
      <c r="R65" s="108">
        <f t="shared" si="10"/>
        <v>-1640.8897870000003</v>
      </c>
      <c r="S65" s="16">
        <f t="shared" si="12"/>
        <v>-0.11955481143897997</v>
      </c>
    </row>
    <row r="66" spans="2:19" ht="12" customHeight="1">
      <c r="B66" s="124"/>
      <c r="C66" s="18"/>
      <c r="D66" s="18"/>
      <c r="E66" s="118"/>
      <c r="F66" s="118"/>
      <c r="G66" s="118"/>
      <c r="H66" s="118"/>
      <c r="I66" s="8"/>
      <c r="J66" s="16"/>
      <c r="K66" s="18"/>
      <c r="L66" s="18"/>
      <c r="M66" s="18"/>
      <c r="N66" s="11">
        <f t="shared" si="13"/>
        <v>0</v>
      </c>
      <c r="O66" s="14"/>
      <c r="P66" s="16"/>
      <c r="Q66" s="14"/>
      <c r="R66" s="108"/>
      <c r="S66" s="16"/>
    </row>
    <row r="67" spans="2:19" ht="34.5" customHeight="1" thickBot="1">
      <c r="B67" s="125" t="s">
        <v>106</v>
      </c>
      <c r="C67" s="126">
        <f>C17-C44</f>
        <v>-29973.720188999985</v>
      </c>
      <c r="D67" s="126">
        <f>D17-D44</f>
        <v>6457.477682999997</v>
      </c>
      <c r="E67" s="127">
        <f>E17-E44</f>
        <v>-953.4029999999984</v>
      </c>
      <c r="F67" s="127">
        <f>F17-F44</f>
        <v>520.951</v>
      </c>
      <c r="G67" s="127">
        <f>G17-G44</f>
        <v>-2215.882511000007</v>
      </c>
      <c r="H67" s="127">
        <f>H17-H44</f>
        <v>0</v>
      </c>
      <c r="I67" s="126">
        <f>I17-I44</f>
        <v>3971.938999999991</v>
      </c>
      <c r="J67" s="126">
        <f>J17-J44</f>
        <v>21.682139000000006</v>
      </c>
      <c r="K67" s="126">
        <f>K17-K44</f>
        <v>59.359037869999995</v>
      </c>
      <c r="L67" s="126">
        <f>L17-L44</f>
        <v>104.53755999999976</v>
      </c>
      <c r="M67" s="126">
        <f>M17-M44</f>
        <v>25.041999999999973</v>
      </c>
      <c r="N67" s="128">
        <f>SUM(C67:M67)</f>
        <v>-21982.01728013</v>
      </c>
      <c r="O67" s="126">
        <f>O17-O44</f>
        <v>0</v>
      </c>
      <c r="P67" s="126">
        <f>P17-P44</f>
        <v>-21982.01728012995</v>
      </c>
      <c r="Q67" s="126">
        <f>Q17-Q44</f>
        <v>-1525.5049999999997</v>
      </c>
      <c r="R67" s="126">
        <f>R17-R44</f>
        <v>-23507.522280129953</v>
      </c>
      <c r="S67" s="129">
        <f>R67/$R$8*100</f>
        <v>-1.7127520786979928</v>
      </c>
    </row>
    <row r="68" ht="19.5" customHeight="1" thickTop="1"/>
  </sheetData>
  <sheetProtection/>
  <mergeCells count="6">
    <mergeCell ref="O2:S2"/>
    <mergeCell ref="B3:S3"/>
    <mergeCell ref="B4:S4"/>
    <mergeCell ref="R10:S13"/>
    <mergeCell ref="R14:R15"/>
    <mergeCell ref="S14:S15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2022-07-22T09:02:48Z</cp:lastPrinted>
  <dcterms:created xsi:type="dcterms:W3CDTF">2022-07-22T08:56:01Z</dcterms:created>
  <dcterms:modified xsi:type="dcterms:W3CDTF">2022-07-22T09:03:33Z</dcterms:modified>
  <cp:category/>
  <cp:version/>
  <cp:contentType/>
  <cp:contentStatus/>
</cp:coreProperties>
</file>