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464" activeTab="0"/>
  </bookViews>
  <sheets>
    <sheet name="decembrie 2022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____bas1">'[2]data input'!#REF!</definedName>
    <definedName name="_______bas2">'[2]data input'!#REF!</definedName>
    <definedName name="_______bas3">'[2]data input'!#REF!</definedName>
    <definedName name="_______BOP1">#REF!</definedName>
    <definedName name="_______BOP2">'[4]BoP'!#REF!</definedName>
    <definedName name="_______CPI98">'[5]REER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'[6]Annual Tables'!#REF!</definedName>
    <definedName name="_______PAG2">'[6]Index'!#REF!</definedName>
    <definedName name="_______PAG3">'[6]Index'!#REF!</definedName>
    <definedName name="_______PAG4">'[6]Index'!#REF!</definedName>
    <definedName name="_______PAG5">'[6]Index'!#REF!</definedName>
    <definedName name="_______PAG6">'[6]Index'!#REF!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'[5]REER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'[4]RES'!#REF!</definedName>
    <definedName name="_______rge1">#REF!</definedName>
    <definedName name="_______s92">#N/A</definedName>
    <definedName name="_______som1">'[2]data input'!#REF!</definedName>
    <definedName name="_______som2">'[2]data input'!#REF!</definedName>
    <definedName name="_______som3">'[2]data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'[7]INT_RATES_old'!$A$1:$I$34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'[8]EU2DBase'!$C$1:$F$196</definedName>
    <definedName name="_______UKR2">'[8]EU2DBase'!$G$1:$U$196</definedName>
    <definedName name="_______UKR3">'[8]EU2DBase'!#REF!</definedName>
    <definedName name="_______WEO1">#REF!</definedName>
    <definedName name="_______WEO2">#REF!</definedName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a47">#N/A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'[12]EU2DBase'!#REF!</definedName>
    <definedName name="___WEO1">#REF!</definedName>
    <definedName name="___WEO2">#REF!</definedName>
    <definedName name="__0absorc">'[13]Programa'!#REF!</definedName>
    <definedName name="__0c">'[13]Programa'!#REF!</definedName>
    <definedName name="__123Graph_ADEFINITION">'[14]NBM'!#REF!</definedName>
    <definedName name="__123Graph_ADEFINITION2">'[14]NBM'!#REF!</definedName>
    <definedName name="__123Graph_BDEFINITION">'[14]NBM'!#REF!</definedName>
    <definedName name="__123Graph_BDEFINITION2">'[14]NBM'!#REF!</definedName>
    <definedName name="__123Graph_BFITB2">'[15]FITB_all'!#REF!</definedName>
    <definedName name="__123Graph_BFITB3">'[15]FITB_all'!#REF!</definedName>
    <definedName name="__123Graph_BGDP">'[16]Quarterly Program'!#REF!</definedName>
    <definedName name="__123Graph_BMONEY">'[16]Quarterly Program'!#REF!</definedName>
    <definedName name="__123Graph_BTBILL2">'[15]FITB_all'!#REF!</definedName>
    <definedName name="__123Graph_CDEFINITION2">'[17]NBM'!#REF!</definedName>
    <definedName name="__123Graph_DDEFINITION2">'[17]NBM'!#REF!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'[12]EU2DBase'!$C$1:$F$196</definedName>
    <definedName name="__UKR2">'[12]EU2DBase'!$G$1:$U$196</definedName>
    <definedName name="__UKR3">'[12]EU2DBase'!#REF!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'[18]Assumptions'!#REF!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'[18]Assumptions'!#REF!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'[12]EU2DBase'!$C$1:$F$196</definedName>
    <definedName name="_UKR2">'[12]EU2DBase'!$G$1:$U$196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'[24]Q6'!$E$11:$AH$11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'[25]FAfdi'!$E$10:$BP$10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'[26]CAgds'!$D$10:$BO$10</definedName>
    <definedName name="bgoods_11">'[27]CAgds'!$E$10:$BP$10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'[26]CAinc'!$D$10:$BO$10</definedName>
    <definedName name="binc_11">'[27]CAinc'!$E$10:$BP$10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'[28]Q6'!$E$28:$AH$28</definedName>
    <definedName name="BMG_2">'[28]Q6'!$E$28:$AH$28</definedName>
    <definedName name="BMG_20">'[22]WEO LINK'!#REF!</definedName>
    <definedName name="BMG_25">'[28]Q6'!$E$28:$AH$28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'[26]CAnfs'!$D$10:$BO$10</definedName>
    <definedName name="bnfs_11">'[27]CAnfs'!$E$10:$BP$10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'[25]FAother'!$E$10:$BP$10</definedName>
    <definedName name="bother_14">#REF!</definedName>
    <definedName name="bother_25">#REF!</definedName>
    <definedName name="BottomRight">#REF!</definedName>
    <definedName name="bport">'[25]FAport'!$E$10:$BP$10</definedName>
    <definedName name="bport_11">'[27]FAport'!$E$10:$BP$10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'[26]CAtrs'!$D$10:$BO$10</definedName>
    <definedName name="btrs_11">'[27]CAtrs'!$E$10:$BP$10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'[30]FDI'!#REF!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'[28]Q6'!$E$26:$AH$26</definedName>
    <definedName name="BXG_2">'[28]Q6'!$E$26:$AH$26</definedName>
    <definedName name="BXG_20">'[22]WEO LINK'!#REF!</definedName>
    <definedName name="BXG_25">'[28]Q6'!$E$26:$AH$26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'[31]NIR__'!$A$188:$AM$219</definedName>
    <definedName name="CCode">'[32]Codes'!$A$2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'[33]weo_real'!#REF!</definedName>
    <definedName name="CHK1_1">'[33]weo_real'!#REF!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'[34]country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'[19]Montabs'!$B$88:$CQ$150</definedName>
    <definedName name="CSBTN">'[19]Montabs'!$B$153:$CO$202</definedName>
    <definedName name="CSBTR">'[19]Montabs'!$B$203:$CO$243</definedName>
    <definedName name="CSIDATES_11">'[35]WEO'!#REF!</definedName>
    <definedName name="CSIDATES_66">'[35]WEO'!#REF!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'[37]Current'!$D$66</definedName>
    <definedName name="CurrVintage_11">'[38]Current'!$D$66</definedName>
    <definedName name="CurrVintage_14">#REF!</definedName>
    <definedName name="CurrVintage_25">#REF!</definedName>
    <definedName name="CurVintage">'[32]Current'!$D$61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'[32]Codes'!$H$2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'[31]NIR__'!$A$123:$AM$181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'[23]Expenditures'!#REF!</definedName>
    <definedName name="expperc_20">#REF!</definedName>
    <definedName name="expperc_28">#REF!</definedName>
    <definedName name="expperc_64">#REF!</definedName>
    <definedName name="expperc_66">'[23]Expenditures'!#REF!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'[24]Q4'!$E$19:$AH$19</definedName>
    <definedName name="GCB_NGDP_14">NA()</definedName>
    <definedName name="GCB_NGDP_2">NA()</definedName>
    <definedName name="GCB_NGDP_25">NA()</definedName>
    <definedName name="GCB_NGDP_66">'[24]Q4'!$E$19:$AH$19</definedName>
    <definedName name="GCENL_11">'[35]WEO'!#REF!</definedName>
    <definedName name="GCENL_66">'[35]WEO'!#REF!</definedName>
    <definedName name="GCRG_11">'[35]WEO'!#REF!</definedName>
    <definedName name="GCRG_66">'[35]WEO'!#REF!</definedName>
    <definedName name="GDP">#REF!</definedName>
    <definedName name="gdp_14">'[26]IN'!$D$66:$BO$66</definedName>
    <definedName name="GDP_1999_Constant">#REF!</definedName>
    <definedName name="GDP_1999_Current">#REF!</definedName>
    <definedName name="gdp_2">'[26]IN'!$D$66:$BO$66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'[26]IN'!$D$66:$BO$66</definedName>
    <definedName name="gdp_28">'[26]IN'!$D$66:$BO$66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'[24]Q4'!$E$38:$AH$38</definedName>
    <definedName name="GGB_NGDP_14">NA()</definedName>
    <definedName name="GGB_NGDP_2">NA()</definedName>
    <definedName name="GGB_NGDP_25">NA()</definedName>
    <definedName name="GGB_NGDP_66">'[24]Q4'!$E$38:$AH$38</definedName>
    <definedName name="GGENL_11">'[35]WEO'!#REF!</definedName>
    <definedName name="GGENL_66">'[35]WEO'!#REF!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'[35]WEO'!#REF!</definedName>
    <definedName name="GGRG_66">'[35]WEO'!#REF!</definedName>
    <definedName name="Grace_IDA">#REF!</definedName>
    <definedName name="Grace_NC">'[44]NPV_base'!#REF!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'[19]interv'!$A$1:$H$23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'[30]IMP'!#REF!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'[44]NPV_base'!#REF!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'[25]KA'!$E$10:$BP$10</definedName>
    <definedName name="ka_11">'[27]KA'!$E$10:$BP$10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'[60]Q2'!$E$63:$AH$63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'[26]CAgds'!$D$14:$BO$14</definedName>
    <definedName name="mgoods_11">'[61]CAgds'!$D$14:$BO$14</definedName>
    <definedName name="MICRO">#REF!</definedName>
    <definedName name="MICROM_11">'[35]WEO'!#REF!</definedName>
    <definedName name="MICROM_66">'[35]WEO'!#REF!</definedName>
    <definedName name="MIDDLE">#REF!</definedName>
    <definedName name="MIMP3">'[19]monimp'!$A$88:$F$92</definedName>
    <definedName name="MIMPALL">'[19]monimp'!$A$67:$F$88</definedName>
    <definedName name="minc">'[26]CAinc'!$D$14:$BO$14</definedName>
    <definedName name="minc_11">'[61]CAinc'!$D$14:$BO$14</definedName>
    <definedName name="MISC3">#REF!</definedName>
    <definedName name="MISC4">'[4]OUTPUT'!#REF!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'[26]CAnfs'!$D$14:$BO$14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'[19]Montabs'!$B$315:$CO$371</definedName>
    <definedName name="MONSURR">'[19]Montabs'!$B$374:$CO$425</definedName>
    <definedName name="MONSURVEY">'[19]Montabs'!$B$243:$CQ$311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'[31]NIR__'!$A$77:$AM$118</definedName>
    <definedName name="NBUNIR">'[31]NIR__'!$A$4:$AM$72</definedName>
    <definedName name="NC_R">'[33]weo_real'!#REF!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'[33]weo_real'!#REF!</definedName>
    <definedName name="NFB_R_GDP">'[33]weo_real'!#REF!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'[60]Q2'!$E$47:$AH$47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'[24]Q1'!$E$51:$AH$51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'[33]weo_real'!#REF!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'[33]weo_real'!#REF!</definedName>
    <definedName name="NIR">'[19]junk'!$A$108:$F$137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'[33]weo_real'!#REF!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'[33]weo_real'!#REF!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'[33]weo_real'!#REF!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'[33]weo_real'!#REF!</definedName>
    <definedName name="pchNMG_R">'[24]Q1'!$E$45:$AH$45</definedName>
    <definedName name="pchNX_R">'[33]weo_real'!#REF!</definedName>
    <definedName name="pchNXG_R">'[24]Q1'!$E$36:$AH$36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'[24]Q3'!$E$22:$AH$22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'[69]WPI'!#REF!</definedName>
    <definedName name="PPPWGT">NA()</definedName>
    <definedName name="PRICES">#REF!</definedName>
    <definedName name="print_aea">#REF!</definedName>
    <definedName name="_xlnm.Print_Area" localSheetId="0">'decembrie 2022 '!$A$1:$S$70</definedName>
    <definedName name="PRINT_AREA_MI">'[8]EU2DBase'!$C$12:$U$156</definedName>
    <definedName name="Print_Area1">'[70]Tab16_2000_'!$A$1:$G$33</definedName>
    <definedName name="Print_Area2">'[70]Tab16_2000_'!$A$1:$G$33</definedName>
    <definedName name="Print_Area3">'[70]Tab16_2000_'!$A$1:$G$33</definedName>
    <definedName name="_xlnm.Print_Titles" localSheetId="0">'decembrie 2022 '!$13:$18</definedName>
    <definedName name="PRINT_TITLES_MI">#REF!</definedName>
    <definedName name="Print1">'[71]DATA'!$A$2:$BK$75</definedName>
    <definedName name="Print2">'[71]DATA'!$A$77:$AX$111</definedName>
    <definedName name="Print3">'[71]DATA'!$A$112:$CH$112</definedName>
    <definedName name="Print4">'[71]DATA'!$A$113:$AX$125</definedName>
    <definedName name="Print5">'[71]DATA'!$A$128:$AM$133</definedName>
    <definedName name="Print6">'[71]DATA'!#REF!</definedName>
    <definedName name="Print6_9">'[71]DATA'!$A$135:$N$199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'[72]Debtind:2001_02 Debt Service '!$B$2:$J$72</definedName>
    <definedName name="PROJ">'[72]XMS:MT_Low'!$B$2:$N$57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'[73]GRAFPROM'!#REF!</definedName>
    <definedName name="ProposedCredits">#REF!</definedName>
    <definedName name="prt">'[19]real'!$A$1:$V$98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'[25]INweo'!$E$20:$BP$20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'[25]INweo'!$E$21:$BP$21</definedName>
    <definedName name="Ratios">#REF!</definedName>
    <definedName name="Ratios_14">#REF!</definedName>
    <definedName name="Ratios_25">#REF!</definedName>
    <definedName name="REA_EXP">'[74]OUT'!$L$46:$S$88</definedName>
    <definedName name="REA_SEC">'[74]OUT'!$L$191:$S$218</definedName>
    <definedName name="REAL">#REF!</definedName>
    <definedName name="REAL_SAV">'[74]OUT'!$L$8:$S$30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'[19]Montabs'!$B$482:$AJ$533</definedName>
    <definedName name="REDCBACC">'[19]Montabs'!$B$482:$AM$533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'[19]Montabs'!$B$537:$AM$589</definedName>
    <definedName name="REDMS">'[19]Montabs'!$B$536:$AJ$589</definedName>
    <definedName name="REDTab10">'[75]Documents'!$B$454:$H$501</definedName>
    <definedName name="REDTab35">'[76]RED'!#REF!</definedName>
    <definedName name="REDTab43a">#REF!</definedName>
    <definedName name="REDTab43b">#REF!</definedName>
    <definedName name="REDTab6">'[75]Documents'!$B$273:$G$320</definedName>
    <definedName name="REDTab8">'[75]Documents'!$B$349:$G$383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'[77]Setup'!$A$1:$A$3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'[74]IN'!$B$22:$S$49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'[76]RED'!#REF!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'[78]IMATA'!$B$45:$B$108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'[79]a45'!#REF!</definedName>
    <definedName name="Stocks_Form">'[79]a45'!#REF!</definedName>
    <definedName name="Stocks_IDs">'[79]a45'!#REF!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'[75]Prices'!$A$99:$J$131</definedName>
    <definedName name="T11IMW">'[75]Labor'!$B$3:$J$45</definedName>
    <definedName name="T12ULC">'[75]Labor'!$B$53:$J$97</definedName>
    <definedName name="T13LFE">'[75]Labor'!$B$155:$I$200</definedName>
    <definedName name="T14EPE">'[75]Labor'!$B$256:$J$309</definedName>
    <definedName name="T15ROP">#REF!</definedName>
    <definedName name="T16OPU">#REF!</definedName>
    <definedName name="t1a">#REF!</definedName>
    <definedName name="t2a">#REF!</definedName>
    <definedName name="T2YSECREA">'[80]GDPSEC'!$A$11:$M$80</definedName>
    <definedName name="t3a">#REF!</definedName>
    <definedName name="T3YSECNOM">'[80]GDPSEC'!$A$93:$M$153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'[75]Prices'!$A$3:$R$47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'[82]E'!$A$1:$AK$43</definedName>
    <definedName name="tab4_14">#REF!</definedName>
    <definedName name="tab4_2">#REF!</definedName>
    <definedName name="tab4_25">#REF!</definedName>
    <definedName name="tab4_28">#REF!</definedName>
    <definedName name="TAB4_66">'[82]E'!$A$1:$AK$43</definedName>
    <definedName name="tab43">#REF!</definedName>
    <definedName name="tab44">#REF!</definedName>
    <definedName name="TAB4A">'[82]E'!$B$102:$AK$153</definedName>
    <definedName name="TAB4B">'[82]E'!$B$48:$AK$100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'[83]Table'!$A$1:$AA$81</definedName>
    <definedName name="Table__47">'[84]RED47'!$A$1:$I$53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'[85]Table'!$A$3:$AB$70</definedName>
    <definedName name="Table_debt_14">#REF!</definedName>
    <definedName name="Table_debt_25">#REF!</definedName>
    <definedName name="Table_debt_new">'[86]Table'!$A$3:$AB$70</definedName>
    <definedName name="Table_debt_new_11">'[87]Table'!$A$3:$AB$70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'[74]Labor'!$A$1:$X$58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'[85]Table_GEF'!$B$2:$T$51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'[28]Q5'!$E$23:$AH$23</definedName>
    <definedName name="TMG_D_2">'[28]Q5'!$E$23:$AH$23</definedName>
    <definedName name="TMG_D_20">'[22]WEO LINK'!#REF!</definedName>
    <definedName name="TMG_D_25">'[28]Q5'!$E$23:$AH$23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'[35]WEO'!#REF!</definedName>
    <definedName name="WIN_66">'[35]WEO'!#REF!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'[26]CAgds'!$D$12:$BO$12</definedName>
    <definedName name="xgoods_11">'[61]CAgds'!$D$12:$BO$12</definedName>
    <definedName name="XGS">#REF!</definedName>
    <definedName name="xinc">'[26]CAinc'!$D$12:$BO$12</definedName>
    <definedName name="xinc_11">'[61]CAinc'!$D$12:$BO$12</definedName>
    <definedName name="xnfs">'[26]CAnfs'!$D$12:$BO$12</definedName>
    <definedName name="xnfs_11">'[61]CAnfs'!$D$12:$BO$12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<sst xmlns="http://schemas.openxmlformats.org/spreadsheetml/2006/main" count="115" uniqueCount="107">
  <si>
    <t>Anexa nr.1</t>
  </si>
  <si>
    <t xml:space="preserve">BUGETUL GENERAL CONSOLIDAT </t>
  </si>
  <si>
    <t>Realizări 01.01 - 31.12.2022</t>
  </si>
  <si>
    <t>PIB 2022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</si>
  <si>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</si>
  <si>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</si>
  <si>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</si>
  <si>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</si>
  <si>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</si>
  <si>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</si>
  <si>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</si>
  <si>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</si>
  <si>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</si>
  <si>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</si>
  <si>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</si>
  <si>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</si>
  <si>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</si>
  <si>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</si>
  <si>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</si>
  <si>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</si>
  <si>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</si>
  <si>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</si>
  <si>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</si>
  <si>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</si>
  <si>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</si>
  <si>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</si>
  <si>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</si>
  <si>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</si>
  <si>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</si>
  <si>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</si>
  <si>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</si>
  <si>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</si>
  <si>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</si>
  <si>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</si>
  <si>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</si>
  <si>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</si>
  <si>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</si>
  <si>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</si>
  <si>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</si>
  <si>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</si>
  <si>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</si>
  <si>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</si>
  <si>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</si>
  <si>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</si>
  <si>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</si>
  <si>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</si>
  <si>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</si>
  <si>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</si>
  <si>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</si>
  <si>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</si>
  <si>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</si>
  <si>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</si>
  <si>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</si>
  <si>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</si>
  <si>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</si>
  <si>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</si>
  <si>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</si>
  <si>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</si>
  <si>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</si>
  <si>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</si>
  <si>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</si>
  <si>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</si>
  <si>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</si>
  <si>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</si>
  <si>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</si>
  <si>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</si>
  <si>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</si>
  <si>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</si>
  <si>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</si>
  <si>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</si>
  <si>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</si>
  <si>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</si>
  <si>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</si>
  <si>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</si>
  <si>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</si>
  <si>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</si>
  <si>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</si>
  <si>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</si>
  <si>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</si>
  <si>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</si>
  <si>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</si>
  <si>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</si>
  <si>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</si>
  <si>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</si>
  <si>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</si>
  <si>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</si>
  <si>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</si>
  <si>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</si>
  <si>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</si>
  <si>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</si>
  <si>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</si>
  <si>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</si>
  <si>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</si>
  <si>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externe 
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</si>
  <si>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</si>
  <si>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</si>
  <si>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</si>
  <si>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
reprezentând asistenta financiara
nerambursabila aferenta PNRR</t>
  </si>
  <si>
    <t>Proiecte cu finantare din sumele aferente
componentei de imprumut a PNRR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</si>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</sst>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00"/>
    <numFmt numFmtId="169" formatCode="#,##0.000000000"/>
    <numFmt numFmtId="170" formatCode="#,##0.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33" borderId="0" xfId="0" applyFont="1" applyFill="1" applyAlignment="1">
      <alignment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3" fontId="20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0" applyFont="1" applyFill="1" applyAlignment="1">
      <alignment horizontal="center"/>
    </xf>
    <xf numFmtId="165" fontId="18" fillId="33" borderId="0" xfId="0" applyNumberFormat="1" applyFont="1" applyFill="1" applyAlignment="1" applyProtection="1">
      <alignment/>
      <protection locked="0"/>
    </xf>
    <xf numFmtId="3" fontId="18" fillId="33" borderId="0" xfId="0" applyNumberFormat="1" applyFont="1" applyFill="1" applyAlignment="1" applyProtection="1">
      <alignment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4" fontId="0" fillId="33" borderId="0" xfId="0" applyNumberFormat="1" applyFont="1" applyFill="1" applyBorder="1" applyAlignment="1">
      <alignment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right"/>
      <protection locked="0"/>
    </xf>
    <xf numFmtId="167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/>
      <protection locked="0"/>
    </xf>
    <xf numFmtId="3" fontId="21" fillId="33" borderId="0" xfId="0" applyNumberFormat="1" applyFont="1" applyFill="1" applyBorder="1" applyAlignment="1" applyProtection="1">
      <alignment horizontal="center"/>
      <protection locked="0"/>
    </xf>
    <xf numFmtId="166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 vertical="center"/>
      <protection locked="0"/>
    </xf>
    <xf numFmtId="165" fontId="26" fillId="33" borderId="0" xfId="0" applyNumberFormat="1" applyFont="1" applyFill="1" applyAlignment="1" applyProtection="1">
      <alignment horizontal="center" vertical="center"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4" fontId="22" fillId="33" borderId="0" xfId="56" applyNumberFormat="1" applyFont="1" applyFill="1" applyAlignment="1">
      <alignment/>
      <protection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19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0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22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>
      <alignment horizontal="center" vertical="top" wrapText="1"/>
    </xf>
    <xf numFmtId="164" fontId="27" fillId="33" borderId="0" xfId="0" applyNumberFormat="1" applyFont="1" applyFill="1" applyAlignment="1" applyProtection="1">
      <alignment horizontal="right" vertical="center"/>
      <protection locked="0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0" fontId="18" fillId="33" borderId="0" xfId="0" applyFont="1" applyFill="1" applyBorder="1" applyAlignment="1">
      <alignment horizontal="center" vertical="top" wrapText="1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right" wrapText="1"/>
      <protection locked="0"/>
    </xf>
    <xf numFmtId="167" fontId="18" fillId="33" borderId="0" xfId="0" applyNumberFormat="1" applyFont="1" applyFill="1" applyBorder="1" applyAlignment="1">
      <alignment horizontal="center" vertical="top" readingOrder="1"/>
    </xf>
    <xf numFmtId="0" fontId="0" fillId="33" borderId="0" xfId="0" applyFont="1" applyFill="1" applyAlignment="1">
      <alignment horizontal="center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8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7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8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0" fontId="21" fillId="33" borderId="0" xfId="0" applyFont="1" applyFill="1" applyAlignment="1">
      <alignment vertical="center" wrapText="1"/>
    </xf>
    <xf numFmtId="164" fontId="22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9" fontId="29" fillId="33" borderId="0" xfId="0" applyNumberFormat="1" applyFont="1" applyFill="1" applyBorder="1" applyAlignment="1" applyProtection="1">
      <alignment wrapText="1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indent="1"/>
      <protection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18" fillId="33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3" fontId="22" fillId="33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wrapText="1" indent="2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 applyProtection="1">
      <alignment horizontal="left" indent="4"/>
      <protection/>
    </xf>
    <xf numFmtId="164" fontId="18" fillId="33" borderId="0" xfId="0" applyNumberFormat="1" applyFont="1" applyFill="1" applyAlignment="1">
      <alignment horizontal="left" indent="4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1" xfId="0" applyNumberFormat="1" applyFont="1" applyFill="1" applyBorder="1" applyAlignment="1" applyProtection="1">
      <alignment horizontal="left" vertical="center"/>
      <protection/>
    </xf>
    <xf numFmtId="16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1" fillId="33" borderId="11" xfId="0" applyNumberFormat="1" applyFont="1" applyFill="1" applyBorder="1" applyAlignment="1" applyProtection="1">
      <alignment horizontal="center" vertical="center"/>
      <protection locked="0"/>
    </xf>
    <xf numFmtId="164" fontId="22" fillId="33" borderId="11" xfId="0" applyNumberFormat="1" applyFont="1" applyFill="1" applyBorder="1" applyAlignment="1" applyProtection="1">
      <alignment horizontal="center" vertical="center"/>
      <protection/>
    </xf>
    <xf numFmtId="4" fontId="22" fillId="33" borderId="11" xfId="42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11" xfId="0" applyNumberFormat="1" applyFont="1" applyFill="1" applyBorder="1" applyAlignment="1" applyProtection="1">
      <alignment horizontal="right"/>
      <protection locked="0"/>
    </xf>
    <xf numFmtId="164" fontId="28" fillId="33" borderId="11" xfId="0" applyNumberFormat="1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>
      <alignment horizontal="center" vertical="top" readingOrder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readingOrder="1"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4" fontId="22" fillId="33" borderId="11" xfId="0" applyNumberFormat="1" applyFont="1" applyFill="1" applyBorder="1" applyAlignment="1" applyProtection="1">
      <alignment vertical="center"/>
      <protection locked="0"/>
    </xf>
    <xf numFmtId="165" fontId="22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34\retea%20on%2010.236.1.89\Executii\Executii%202022\12%20decembrie%202022\BGC%2031%20dec.%202022%20date%20trezorerie%2025.01.2023\BGC%20-%20%2031%20decembrie%202022%20-%20date%20trezorerie%2025.01.2023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34\retea%20on%2010.236.1.89\Executii\Executii%202021\12%20decembrie%202021\BGC%20final%20situatii%20financiare%202021\BGC%20-%2031%20decembrie%20%202021%20-%20situatii%20financiare%20-%20sc%20-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in luna"/>
      <sheetName val="decembrie 2022 "/>
      <sheetName val="UAT decembrie 2022"/>
      <sheetName val="consolidari decembrie"/>
      <sheetName val="decembrie in zi"/>
      <sheetName val="decembrie 2022  (date 23.12)"/>
      <sheetName val="noiembrie 2022  (valori)"/>
      <sheetName val="UAT noiembrie 2022 (valori)"/>
      <sheetName val="Sinteza - An 2"/>
      <sheetName val="Sinteza - An 2 (engleza)"/>
      <sheetName val="2022 Engl"/>
      <sheetName val="2021 - 2022"/>
      <sheetName val="Progr.30.12.2022.(Liliana)"/>
      <sheetName val="Sinteza - Anexa program anual"/>
      <sheetName val="program %.exec"/>
      <sheetName val="Sinteza-anexa program 9 luni "/>
      <sheetName val="program 9 luni .%.exec "/>
      <sheetName val="dob_trez"/>
      <sheetName val="SPECIAL_CNAIR"/>
      <sheetName val="CNAIR_ex"/>
      <sheetName val="decembrie 2021 sit.fin. "/>
      <sheetName val="decembrie 2021 leg"/>
      <sheetName val="Sinteza-Anexa program 6 luni"/>
      <sheetName val="progr 6 luni % execuție  "/>
      <sheetName val="Sinteza - Anexa progr.an,trim."/>
      <sheetName val="Sinteza - Anexa progr.an,sem.I"/>
      <sheetName val="Sinteza - program 3 luni "/>
      <sheetName val="program trim I _%.exec"/>
      <sheetName val="bgc desfasurat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2021 sit.fin.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S70"/>
  <sheetViews>
    <sheetView showZeros="0" tabSelected="1" zoomScale="85" zoomScaleNormal="85" zoomScaleSheetLayoutView="75" zoomScalePageLayoutView="0" workbookViewId="0" topLeftCell="A1">
      <pane xSplit="2" ySplit="15" topLeftCell="E65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I7" sqref="I7"/>
    </sheetView>
  </sheetViews>
  <sheetFormatPr defaultColWidth="9.140625" defaultRowHeight="19.5" customHeight="1" outlineLevelRow="1"/>
  <cols>
    <col min="1" max="1" width="3.8515625" style="6" customWidth="1"/>
    <col min="2" max="2" width="54.421875" style="11" customWidth="1"/>
    <col min="3" max="3" width="21.140625" style="11" customWidth="1"/>
    <col min="4" max="4" width="13.7109375" style="11" customWidth="1"/>
    <col min="5" max="5" width="16.00390625" style="135" customWidth="1"/>
    <col min="6" max="6" width="12.7109375" style="135" customWidth="1"/>
    <col min="7" max="7" width="15.7109375" style="135" customWidth="1"/>
    <col min="8" max="8" width="10.7109375" style="135" customWidth="1"/>
    <col min="9" max="9" width="15.8515625" style="11" customWidth="1"/>
    <col min="10" max="10" width="12.7109375" style="11" customWidth="1"/>
    <col min="11" max="11" width="12.8515625" style="11" customWidth="1"/>
    <col min="12" max="12" width="14.28125" style="11" customWidth="1"/>
    <col min="13" max="13" width="13.7109375" style="11" customWidth="1"/>
    <col min="14" max="14" width="14.00390625" style="12" customWidth="1"/>
    <col min="15" max="15" width="11.7109375" style="11" customWidth="1"/>
    <col min="16" max="16" width="12.7109375" style="12" customWidth="1"/>
    <col min="17" max="17" width="11.57421875" style="11" customWidth="1"/>
    <col min="18" max="18" width="15.7109375" style="13" customWidth="1"/>
    <col min="19" max="19" width="9.57421875" style="46" customWidth="1"/>
    <col min="20" max="16384" width="8.8515625" style="6" customWidth="1"/>
  </cols>
  <sheetData>
    <row r="1" spans="2:19" ht="23.25" customHeight="1">
      <c r="B1" s="7"/>
      <c r="C1" s="6"/>
      <c r="D1" s="6"/>
      <c r="E1" s="8"/>
      <c r="F1" s="8"/>
      <c r="G1" s="8"/>
      <c r="H1" s="9"/>
      <c r="I1" s="10"/>
      <c r="S1" s="14" t="s">
        <v>0</v>
      </c>
    </row>
    <row r="2" spans="2:19" ht="15" customHeight="1" hidden="1">
      <c r="B2" s="15"/>
      <c r="C2" s="16"/>
      <c r="D2" s="17"/>
      <c r="E2" s="18"/>
      <c r="F2" s="18"/>
      <c r="G2" s="18"/>
      <c r="H2" s="18"/>
      <c r="I2" s="16"/>
      <c r="J2" s="19"/>
      <c r="K2" s="17"/>
      <c r="L2" s="6"/>
      <c r="M2" s="6"/>
      <c r="N2" s="20"/>
      <c r="O2" s="1"/>
      <c r="P2" s="1"/>
      <c r="Q2" s="1"/>
      <c r="R2" s="1"/>
      <c r="S2" s="1"/>
    </row>
    <row r="3" spans="2:19" ht="22.5" customHeight="1" outlineLevel="1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2:19" ht="15" outlineLevel="1">
      <c r="B4" s="22" t="s">
        <v>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2:19" ht="15" outlineLevel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2:19" ht="15" outlineLevel="1">
      <c r="B6" s="23"/>
      <c r="C6" s="24"/>
      <c r="D6" s="24"/>
      <c r="E6" s="25"/>
      <c r="F6" s="23"/>
      <c r="G6" s="23"/>
      <c r="H6" s="23"/>
      <c r="I6" s="26"/>
      <c r="J6" s="27"/>
      <c r="K6" s="28"/>
      <c r="L6" s="29"/>
      <c r="M6" s="29"/>
      <c r="N6" s="2"/>
      <c r="O6" s="23"/>
      <c r="P6" s="23"/>
      <c r="Q6" s="23"/>
      <c r="R6" s="23"/>
      <c r="S6" s="23"/>
    </row>
    <row r="7" spans="2:19" ht="15" outlineLevel="1">
      <c r="B7" s="30"/>
      <c r="C7" s="25"/>
      <c r="D7" s="25"/>
      <c r="E7" s="25"/>
      <c r="F7" s="25"/>
      <c r="G7" s="25"/>
      <c r="H7" s="31"/>
      <c r="I7" s="32"/>
      <c r="J7" s="33"/>
      <c r="K7" s="33"/>
      <c r="L7" s="31"/>
      <c r="M7" s="25"/>
      <c r="N7" s="31"/>
      <c r="P7" s="31"/>
      <c r="Q7" s="31"/>
      <c r="R7" s="23"/>
      <c r="S7" s="31"/>
    </row>
    <row r="8" spans="2:19" ht="0" customHeight="1" hidden="1" outlineLevel="1">
      <c r="B8" s="3"/>
      <c r="C8" s="25"/>
      <c r="D8" s="25"/>
      <c r="E8" s="25"/>
      <c r="F8" s="31"/>
      <c r="G8" s="25"/>
      <c r="H8" s="31"/>
      <c r="I8" s="33"/>
      <c r="J8" s="34"/>
      <c r="K8" s="35"/>
      <c r="L8" s="31"/>
      <c r="M8" s="31"/>
      <c r="N8" s="31"/>
      <c r="O8" s="31"/>
      <c r="P8" s="31"/>
      <c r="Q8" s="31"/>
      <c r="R8" s="23"/>
      <c r="S8" s="31"/>
    </row>
    <row r="9" spans="2:19" ht="15" outlineLevel="1">
      <c r="B9" s="36"/>
      <c r="C9" s="37"/>
      <c r="D9" s="37"/>
      <c r="E9" s="37"/>
      <c r="F9" s="25"/>
      <c r="G9" s="25"/>
      <c r="H9" s="31"/>
      <c r="I9" s="38"/>
      <c r="J9" s="39"/>
      <c r="K9" s="25"/>
      <c r="L9" s="40"/>
      <c r="M9" s="41"/>
      <c r="N9" s="31"/>
      <c r="O9" s="31"/>
      <c r="P9" s="31"/>
      <c r="Q9" s="31"/>
      <c r="R9" s="31"/>
      <c r="S9" s="31"/>
    </row>
    <row r="10" spans="2:14" ht="24" customHeight="1" outlineLevel="1">
      <c r="B10" s="36"/>
      <c r="C10" s="43"/>
      <c r="D10" s="2"/>
      <c r="E10" s="43"/>
      <c r="F10" s="2"/>
      <c r="G10" s="2"/>
      <c r="H10" s="2"/>
      <c r="I10" s="43"/>
      <c r="J10" s="27"/>
      <c r="K10" s="44"/>
      <c r="L10" s="37"/>
      <c r="M10" s="45"/>
      <c r="N10" s="29"/>
    </row>
    <row r="11" spans="2:19" ht="18.75" customHeight="1" outlineLevel="1">
      <c r="B11" s="36"/>
      <c r="C11" s="2"/>
      <c r="D11" s="2"/>
      <c r="E11" s="2"/>
      <c r="F11" s="2"/>
      <c r="G11" s="2"/>
      <c r="H11" s="2"/>
      <c r="I11" s="43"/>
      <c r="J11" s="45"/>
      <c r="K11" s="29"/>
      <c r="L11" s="37"/>
      <c r="M11" s="45"/>
      <c r="O11" s="47"/>
      <c r="P11" s="47"/>
      <c r="Q11" s="12" t="s">
        <v>3</v>
      </c>
      <c r="R11" s="48">
        <v>1427300</v>
      </c>
      <c r="S11" s="49"/>
    </row>
    <row r="12" spans="2:19" ht="15" outlineLevel="1">
      <c r="B12" s="36"/>
      <c r="C12" s="29"/>
      <c r="D12" s="29"/>
      <c r="E12" s="29"/>
      <c r="F12" s="29"/>
      <c r="G12" s="29"/>
      <c r="H12" s="50"/>
      <c r="I12" s="51"/>
      <c r="J12" s="6"/>
      <c r="K12" s="42"/>
      <c r="L12" s="40"/>
      <c r="M12" s="42"/>
      <c r="N12" s="19"/>
      <c r="O12" s="52"/>
      <c r="P12" s="53"/>
      <c r="Q12" s="52"/>
      <c r="R12" s="54"/>
      <c r="S12" s="55" t="s">
        <v>4</v>
      </c>
    </row>
    <row r="13" spans="2:19" ht="17.25">
      <c r="B13" s="57"/>
      <c r="C13" s="58" t="s">
        <v>5</v>
      </c>
      <c r="D13" s="58" t="s">
        <v>5</v>
      </c>
      <c r="E13" s="59" t="s">
        <v>5</v>
      </c>
      <c r="F13" s="59" t="s">
        <v>5</v>
      </c>
      <c r="G13" s="59" t="s">
        <v>6</v>
      </c>
      <c r="H13" s="59" t="s">
        <v>7</v>
      </c>
      <c r="I13" s="58" t="s">
        <v>5</v>
      </c>
      <c r="J13" s="58" t="s">
        <v>8</v>
      </c>
      <c r="K13" s="58" t="s">
        <v>9</v>
      </c>
      <c r="L13" s="58" t="s">
        <v>9</v>
      </c>
      <c r="M13" s="58" t="s">
        <v>10</v>
      </c>
      <c r="N13" s="60" t="s">
        <v>11</v>
      </c>
      <c r="O13" s="58" t="s">
        <v>12</v>
      </c>
      <c r="P13" s="61" t="s">
        <v>11</v>
      </c>
      <c r="Q13" s="58" t="s">
        <v>13</v>
      </c>
      <c r="R13" s="62" t="s">
        <v>14</v>
      </c>
      <c r="S13" s="62"/>
    </row>
    <row r="14" spans="2:19" ht="15" customHeight="1">
      <c r="B14" s="63"/>
      <c r="C14" s="64" t="s">
        <v>15</v>
      </c>
      <c r="D14" s="64" t="s">
        <v>16</v>
      </c>
      <c r="E14" s="65" t="s">
        <v>17</v>
      </c>
      <c r="F14" s="65" t="s">
        <v>18</v>
      </c>
      <c r="G14" s="65" t="s">
        <v>19</v>
      </c>
      <c r="H14" s="65" t="s">
        <v>20</v>
      </c>
      <c r="I14" s="64" t="s">
        <v>21</v>
      </c>
      <c r="J14" s="64" t="s">
        <v>20</v>
      </c>
      <c r="K14" s="64" t="s">
        <v>22</v>
      </c>
      <c r="L14" s="64" t="s">
        <v>23</v>
      </c>
      <c r="M14" s="66"/>
      <c r="N14" s="67"/>
      <c r="O14" s="64" t="s">
        <v>24</v>
      </c>
      <c r="P14" s="68" t="s">
        <v>25</v>
      </c>
      <c r="Q14" s="69" t="s">
        <v>26</v>
      </c>
      <c r="R14" s="70"/>
      <c r="S14" s="70"/>
    </row>
    <row r="15" spans="2:19" ht="15.75" customHeight="1">
      <c r="B15" s="71"/>
      <c r="C15" s="64" t="s">
        <v>27</v>
      </c>
      <c r="D15" s="64" t="s">
        <v>28</v>
      </c>
      <c r="E15" s="65" t="s">
        <v>29</v>
      </c>
      <c r="F15" s="65" t="s">
        <v>30</v>
      </c>
      <c r="G15" s="65" t="s">
        <v>31</v>
      </c>
      <c r="H15" s="65" t="s">
        <v>32</v>
      </c>
      <c r="I15" s="64" t="s">
        <v>33</v>
      </c>
      <c r="J15" s="64" t="s">
        <v>34</v>
      </c>
      <c r="K15" s="64" t="s">
        <v>35</v>
      </c>
      <c r="L15" s="64" t="s">
        <v>36</v>
      </c>
      <c r="M15" s="25"/>
      <c r="N15" s="67"/>
      <c r="O15" s="64" t="s">
        <v>37</v>
      </c>
      <c r="P15" s="68" t="s">
        <v>38</v>
      </c>
      <c r="Q15" s="69" t="s">
        <v>39</v>
      </c>
      <c r="R15" s="70"/>
      <c r="S15" s="70"/>
    </row>
    <row r="16" spans="2:19" ht="17.25">
      <c r="B16" s="72"/>
      <c r="C16" s="73"/>
      <c r="D16" s="64" t="s">
        <v>40</v>
      </c>
      <c r="E16" s="65" t="s">
        <v>41</v>
      </c>
      <c r="F16" s="65" t="s">
        <v>42</v>
      </c>
      <c r="G16" s="65" t="s">
        <v>43</v>
      </c>
      <c r="H16" s="65"/>
      <c r="I16" s="64" t="s">
        <v>44</v>
      </c>
      <c r="J16" s="64" t="s">
        <v>45</v>
      </c>
      <c r="K16" s="64"/>
      <c r="L16" s="64" t="s">
        <v>46</v>
      </c>
      <c r="M16" s="25"/>
      <c r="N16" s="67"/>
      <c r="O16" s="64" t="s">
        <v>47</v>
      </c>
      <c r="P16" s="67" t="s">
        <v>48</v>
      </c>
      <c r="Q16" s="69" t="s">
        <v>49</v>
      </c>
      <c r="R16" s="70"/>
      <c r="S16" s="70"/>
    </row>
    <row r="17" spans="2:19" ht="15.75" customHeight="1">
      <c r="B17" s="52"/>
      <c r="C17" s="6"/>
      <c r="D17" s="64" t="s">
        <v>50</v>
      </c>
      <c r="E17" s="65"/>
      <c r="F17" s="65"/>
      <c r="G17" s="65" t="s">
        <v>51</v>
      </c>
      <c r="H17" s="65"/>
      <c r="I17" s="64" t="s">
        <v>52</v>
      </c>
      <c r="J17" s="64"/>
      <c r="K17" s="64"/>
      <c r="L17" s="64" t="s">
        <v>53</v>
      </c>
      <c r="M17" s="64"/>
      <c r="N17" s="67"/>
      <c r="O17" s="64"/>
      <c r="P17" s="67"/>
      <c r="Q17" s="69"/>
      <c r="R17" s="74" t="s">
        <v>54</v>
      </c>
      <c r="S17" s="1" t="s">
        <v>55</v>
      </c>
    </row>
    <row r="18" spans="2:19" ht="51" customHeight="1">
      <c r="B18" s="75"/>
      <c r="C18" s="6"/>
      <c r="D18" s="76"/>
      <c r="E18" s="76"/>
      <c r="F18" s="76"/>
      <c r="G18" s="65" t="s">
        <v>56</v>
      </c>
      <c r="H18" s="65"/>
      <c r="I18" s="77" t="s">
        <v>57</v>
      </c>
      <c r="J18" s="64"/>
      <c r="K18" s="64"/>
      <c r="L18" s="77" t="s">
        <v>58</v>
      </c>
      <c r="M18" s="77"/>
      <c r="N18" s="67"/>
      <c r="O18" s="64"/>
      <c r="P18" s="67"/>
      <c r="Q18" s="69"/>
      <c r="R18" s="74"/>
      <c r="S18" s="1"/>
    </row>
    <row r="19" spans="2:19" ht="18" customHeight="1" thickBot="1">
      <c r="B19" s="136"/>
      <c r="C19" s="82"/>
      <c r="D19" s="137"/>
      <c r="E19" s="137"/>
      <c r="F19" s="137"/>
      <c r="G19" s="138"/>
      <c r="H19" s="138"/>
      <c r="I19" s="139"/>
      <c r="J19" s="140"/>
      <c r="K19" s="140"/>
      <c r="L19" s="139"/>
      <c r="M19" s="139"/>
      <c r="N19" s="141"/>
      <c r="O19" s="140"/>
      <c r="P19" s="141"/>
      <c r="Q19" s="142"/>
      <c r="R19" s="143"/>
      <c r="S19" s="144"/>
    </row>
    <row r="20" spans="2:19" s="83" customFormat="1" ht="30.75" customHeight="1" thickTop="1">
      <c r="B20" s="5" t="s">
        <v>59</v>
      </c>
      <c r="C20" s="4">
        <f>C21+C37+C38+C39+C40+C41+C42+C43+C44+C45</f>
        <v>232600.40909800003</v>
      </c>
      <c r="D20" s="4">
        <f>D21+D37+D38+D39+D40+D41+D42+D43+D44+D45</f>
        <v>114613.978181</v>
      </c>
      <c r="E20" s="4">
        <f aca="true" t="shared" si="0" ref="E20:L20">E21+E37+E38+E39+E40+E41+E42+E43+E44+E45</f>
        <v>98403.540999</v>
      </c>
      <c r="F20" s="4">
        <f t="shared" si="0"/>
        <v>3456.099029</v>
      </c>
      <c r="G20" s="4">
        <f t="shared" si="0"/>
        <v>54863.59723000001</v>
      </c>
      <c r="H20" s="4">
        <f t="shared" si="0"/>
        <v>0</v>
      </c>
      <c r="I20" s="4">
        <f t="shared" si="0"/>
        <v>43079.654</v>
      </c>
      <c r="J20" s="4">
        <f t="shared" si="0"/>
        <v>494.858499</v>
      </c>
      <c r="K20" s="4">
        <f t="shared" si="0"/>
        <v>399.58937593</v>
      </c>
      <c r="L20" s="4">
        <f t="shared" si="0"/>
        <v>12229.11978</v>
      </c>
      <c r="M20" s="84">
        <f>M21+M37+M38+M39+M40+M41+M42+M43+M44</f>
        <v>406.23400000000004</v>
      </c>
      <c r="N20" s="85">
        <f>SUM(C20:M20)</f>
        <v>560547.08019193</v>
      </c>
      <c r="O20" s="86">
        <f>O21+O37+O38+O41+O39</f>
        <v>-94569.74645643</v>
      </c>
      <c r="P20" s="85">
        <f>N20+O20</f>
        <v>465977.33373550005</v>
      </c>
      <c r="Q20" s="86">
        <f>Q21+Q37+Q38+Q41+Q43</f>
        <v>-5890.810462</v>
      </c>
      <c r="R20" s="87">
        <f>P20+Q20</f>
        <v>460086.52327350003</v>
      </c>
      <c r="S20" s="85">
        <f>R20/$R$11*100</f>
        <v>32.234745552686896</v>
      </c>
    </row>
    <row r="21" spans="2:19" s="88" customFormat="1" ht="18.75" customHeight="1">
      <c r="B21" s="78" t="s">
        <v>60</v>
      </c>
      <c r="C21" s="4">
        <f>C22+C35+C36</f>
        <v>190492.618599</v>
      </c>
      <c r="D21" s="4">
        <f>D22+D35+D36</f>
        <v>87133.976547</v>
      </c>
      <c r="E21" s="84">
        <f>E22+E35+E36</f>
        <v>86372.193478</v>
      </c>
      <c r="F21" s="84">
        <f>F22+F35+F36</f>
        <v>2994.485113</v>
      </c>
      <c r="G21" s="84">
        <f>G22+G35+G36</f>
        <v>43825.296918</v>
      </c>
      <c r="H21" s="84"/>
      <c r="I21" s="4">
        <f>I22+I35+I36</f>
        <v>16492.808</v>
      </c>
      <c r="J21" s="4"/>
      <c r="K21" s="89">
        <f>K22+K35+K36</f>
        <v>399.58937593</v>
      </c>
      <c r="L21" s="89">
        <f>L22+L35+L36</f>
        <v>1829.8159299999998</v>
      </c>
      <c r="M21" s="89">
        <f>M22+M35+M36</f>
        <v>392.795</v>
      </c>
      <c r="N21" s="85">
        <f aca="true" t="shared" si="1" ref="N21:N44">SUM(C21:M21)</f>
        <v>429933.57896093</v>
      </c>
      <c r="O21" s="4">
        <f>O22+O35+O36</f>
        <v>-19964.39556143</v>
      </c>
      <c r="P21" s="89">
        <f>N21+O21</f>
        <v>409969.1833995</v>
      </c>
      <c r="Q21" s="4">
        <f>Q22+Q35+Q36</f>
        <v>0</v>
      </c>
      <c r="R21" s="90">
        <f aca="true" t="shared" si="2" ref="R21:R42">P21+Q21</f>
        <v>409969.1833995</v>
      </c>
      <c r="S21" s="89">
        <f aca="true" t="shared" si="3" ref="S21:S43">R21/$R$11*100</f>
        <v>28.72340666990121</v>
      </c>
    </row>
    <row r="22" spans="2:19" ht="28.5" customHeight="1">
      <c r="B22" s="91" t="s">
        <v>61</v>
      </c>
      <c r="C22" s="92">
        <f>C23+C27+C28+C33+C34</f>
        <v>159619.016176</v>
      </c>
      <c r="D22" s="92">
        <f>D23+D27+D28+D33+D34</f>
        <v>66112.941</v>
      </c>
      <c r="E22" s="93">
        <f aca="true" t="shared" si="4" ref="E22:L22">E23+E27+E28+E33+E34</f>
        <v>0</v>
      </c>
      <c r="F22" s="93">
        <f t="shared" si="4"/>
        <v>0</v>
      </c>
      <c r="G22" s="94">
        <f t="shared" si="4"/>
        <v>3732.274</v>
      </c>
      <c r="H22" s="93">
        <f t="shared" si="4"/>
        <v>0</v>
      </c>
      <c r="I22" s="92">
        <f>I23+I27+I28+I33+I34</f>
        <v>1000.1619999999999</v>
      </c>
      <c r="J22" s="56">
        <f t="shared" si="4"/>
        <v>0</v>
      </c>
      <c r="K22" s="56">
        <f t="shared" si="4"/>
        <v>0</v>
      </c>
      <c r="L22" s="56">
        <f t="shared" si="4"/>
        <v>0</v>
      </c>
      <c r="M22" s="56"/>
      <c r="N22" s="85">
        <f t="shared" si="1"/>
        <v>230464.393176</v>
      </c>
      <c r="O22" s="56">
        <f>O23+O27+O28+O33+O34</f>
        <v>0</v>
      </c>
      <c r="P22" s="92">
        <f aca="true" t="shared" si="5" ref="P22:P42">N22+O22</f>
        <v>230464.393176</v>
      </c>
      <c r="Q22" s="56">
        <f>Q23+Q27+Q28+Q33+Q34</f>
        <v>0</v>
      </c>
      <c r="R22" s="89">
        <f t="shared" si="2"/>
        <v>230464.393176</v>
      </c>
      <c r="S22" s="92">
        <f t="shared" si="3"/>
        <v>16.146878243957122</v>
      </c>
    </row>
    <row r="23" spans="2:19" ht="33.75" customHeight="1">
      <c r="B23" s="95" t="s">
        <v>62</v>
      </c>
      <c r="C23" s="92">
        <f aca="true" t="shared" si="6" ref="C23:H23">C24+C25+C26</f>
        <v>32269.595848000004</v>
      </c>
      <c r="D23" s="92">
        <f>D24+D25+D26</f>
        <v>32863.991</v>
      </c>
      <c r="E23" s="93">
        <f t="shared" si="6"/>
        <v>0</v>
      </c>
      <c r="F23" s="93">
        <f t="shared" si="6"/>
        <v>0</v>
      </c>
      <c r="G23" s="93">
        <f t="shared" si="6"/>
        <v>0</v>
      </c>
      <c r="H23" s="93">
        <f t="shared" si="6"/>
        <v>0</v>
      </c>
      <c r="I23" s="93">
        <f>I24+I25+I26</f>
        <v>0</v>
      </c>
      <c r="J23" s="56">
        <f>J24+J25+J26</f>
        <v>0</v>
      </c>
      <c r="K23" s="2">
        <f>K24+K25+K26</f>
        <v>0</v>
      </c>
      <c r="L23" s="56">
        <f>L24+L25+L26</f>
        <v>0</v>
      </c>
      <c r="M23" s="56">
        <f>M24+M25+M26</f>
        <v>0</v>
      </c>
      <c r="N23" s="85">
        <f t="shared" si="1"/>
        <v>65133.586848000006</v>
      </c>
      <c r="O23" s="56">
        <f>O24+O25+O26</f>
        <v>0</v>
      </c>
      <c r="P23" s="92">
        <f t="shared" si="5"/>
        <v>65133.586848000006</v>
      </c>
      <c r="Q23" s="56">
        <f>Q24+Q25+Q26</f>
        <v>0</v>
      </c>
      <c r="R23" s="89">
        <f t="shared" si="2"/>
        <v>65133.586848000006</v>
      </c>
      <c r="S23" s="92">
        <f>R23/$R$11*100</f>
        <v>4.563412516499685</v>
      </c>
    </row>
    <row r="24" spans="2:19" ht="22.5" customHeight="1">
      <c r="B24" s="96" t="s">
        <v>63</v>
      </c>
      <c r="C24" s="2">
        <v>26609.906562</v>
      </c>
      <c r="D24" s="2">
        <v>54.917</v>
      </c>
      <c r="E24" s="93"/>
      <c r="F24" s="93"/>
      <c r="G24" s="93"/>
      <c r="H24" s="93"/>
      <c r="I24" s="92"/>
      <c r="J24" s="2"/>
      <c r="K24" s="2"/>
      <c r="L24" s="2"/>
      <c r="M24" s="2"/>
      <c r="N24" s="85">
        <f t="shared" si="1"/>
        <v>26664.823562</v>
      </c>
      <c r="O24" s="2"/>
      <c r="P24" s="92">
        <f t="shared" si="5"/>
        <v>26664.823562</v>
      </c>
      <c r="Q24" s="2"/>
      <c r="R24" s="89">
        <f t="shared" si="2"/>
        <v>26664.823562</v>
      </c>
      <c r="S24" s="92">
        <f>R24/$R$11*100</f>
        <v>1.868200347649408</v>
      </c>
    </row>
    <row r="25" spans="2:19" ht="30" customHeight="1">
      <c r="B25" s="96" t="s">
        <v>64</v>
      </c>
      <c r="C25" s="2">
        <v>910.8072860000025</v>
      </c>
      <c r="D25" s="2">
        <v>32796.824</v>
      </c>
      <c r="E25" s="81"/>
      <c r="F25" s="81"/>
      <c r="G25" s="81"/>
      <c r="H25" s="81"/>
      <c r="I25" s="92"/>
      <c r="J25" s="2"/>
      <c r="K25" s="2"/>
      <c r="L25" s="2"/>
      <c r="M25" s="2"/>
      <c r="N25" s="85">
        <f t="shared" si="1"/>
        <v>33707.631286</v>
      </c>
      <c r="O25" s="2"/>
      <c r="P25" s="92">
        <f t="shared" si="5"/>
        <v>33707.631286</v>
      </c>
      <c r="Q25" s="2"/>
      <c r="R25" s="89">
        <f t="shared" si="2"/>
        <v>33707.631286</v>
      </c>
      <c r="S25" s="92">
        <f>R25/$R$11*100</f>
        <v>2.3616360461010304</v>
      </c>
    </row>
    <row r="26" spans="2:19" ht="36" customHeight="1">
      <c r="B26" s="97" t="s">
        <v>65</v>
      </c>
      <c r="C26" s="2">
        <v>4748.8820000000005</v>
      </c>
      <c r="D26" s="2">
        <v>12.25</v>
      </c>
      <c r="E26" s="81"/>
      <c r="F26" s="81"/>
      <c r="G26" s="81"/>
      <c r="H26" s="81"/>
      <c r="I26" s="92"/>
      <c r="J26" s="2"/>
      <c r="K26" s="2"/>
      <c r="L26" s="2"/>
      <c r="M26" s="2"/>
      <c r="N26" s="85">
        <f t="shared" si="1"/>
        <v>4761.1320000000005</v>
      </c>
      <c r="O26" s="2"/>
      <c r="P26" s="92">
        <f t="shared" si="5"/>
        <v>4761.1320000000005</v>
      </c>
      <c r="Q26" s="2"/>
      <c r="R26" s="89">
        <f t="shared" si="2"/>
        <v>4761.1320000000005</v>
      </c>
      <c r="S26" s="92">
        <f t="shared" si="3"/>
        <v>0.33357612274924686</v>
      </c>
    </row>
    <row r="27" spans="2:19" ht="23.25" customHeight="1">
      <c r="B27" s="95" t="s">
        <v>66</v>
      </c>
      <c r="C27" s="2">
        <v>-20.199</v>
      </c>
      <c r="D27" s="2">
        <v>6841.849</v>
      </c>
      <c r="E27" s="93"/>
      <c r="F27" s="93"/>
      <c r="G27" s="93"/>
      <c r="H27" s="93"/>
      <c r="I27" s="92"/>
      <c r="J27" s="2"/>
      <c r="K27" s="2"/>
      <c r="L27" s="2"/>
      <c r="M27" s="2"/>
      <c r="N27" s="85">
        <f t="shared" si="1"/>
        <v>6821.650000000001</v>
      </c>
      <c r="O27" s="2"/>
      <c r="P27" s="92">
        <f t="shared" si="5"/>
        <v>6821.650000000001</v>
      </c>
      <c r="Q27" s="2"/>
      <c r="R27" s="89">
        <f t="shared" si="2"/>
        <v>6821.650000000001</v>
      </c>
      <c r="S27" s="92">
        <f t="shared" si="3"/>
        <v>0.4779408673719611</v>
      </c>
    </row>
    <row r="28" spans="2:19" ht="36.75" customHeight="1">
      <c r="B28" s="98" t="s">
        <v>67</v>
      </c>
      <c r="C28" s="99">
        <f>SUM(C29:C32)</f>
        <v>125353.923203</v>
      </c>
      <c r="D28" s="99">
        <f>D29+D30+D31+D32</f>
        <v>26024.575</v>
      </c>
      <c r="E28" s="81">
        <f aca="true" t="shared" si="7" ref="E28:M28">E29+E30+E31+E32</f>
        <v>0</v>
      </c>
      <c r="F28" s="81">
        <f t="shared" si="7"/>
        <v>0</v>
      </c>
      <c r="G28" s="100">
        <f t="shared" si="7"/>
        <v>3732.274</v>
      </c>
      <c r="H28" s="81">
        <f t="shared" si="7"/>
        <v>0</v>
      </c>
      <c r="I28" s="99">
        <f>I29+I30+I31+I32</f>
        <v>178.15</v>
      </c>
      <c r="J28" s="2">
        <f t="shared" si="7"/>
        <v>0</v>
      </c>
      <c r="K28" s="2">
        <f t="shared" si="7"/>
        <v>0</v>
      </c>
      <c r="L28" s="2">
        <f t="shared" si="7"/>
        <v>0</v>
      </c>
      <c r="M28" s="2">
        <f t="shared" si="7"/>
        <v>0</v>
      </c>
      <c r="N28" s="85">
        <f t="shared" si="1"/>
        <v>155288.922203</v>
      </c>
      <c r="O28" s="2">
        <f>O29+O30+O31</f>
        <v>0</v>
      </c>
      <c r="P28" s="92">
        <f t="shared" si="5"/>
        <v>155288.922203</v>
      </c>
      <c r="Q28" s="2">
        <f>Q29+Q30+Q31</f>
        <v>0</v>
      </c>
      <c r="R28" s="89">
        <f t="shared" si="2"/>
        <v>155288.922203</v>
      </c>
      <c r="S28" s="92">
        <f>R28/$R$11*100</f>
        <v>10.879907672038113</v>
      </c>
    </row>
    <row r="29" spans="2:19" ht="25.5" customHeight="1">
      <c r="B29" s="96" t="s">
        <v>68</v>
      </c>
      <c r="C29" s="2">
        <v>70537.51800000001</v>
      </c>
      <c r="D29" s="2">
        <v>23553.047</v>
      </c>
      <c r="E29" s="93"/>
      <c r="F29" s="93"/>
      <c r="G29" s="93"/>
      <c r="H29" s="93"/>
      <c r="I29" s="92"/>
      <c r="J29" s="2"/>
      <c r="K29" s="2"/>
      <c r="L29" s="2"/>
      <c r="M29" s="2"/>
      <c r="N29" s="85">
        <f t="shared" si="1"/>
        <v>94090.565</v>
      </c>
      <c r="O29" s="2"/>
      <c r="P29" s="92">
        <f t="shared" si="5"/>
        <v>94090.565</v>
      </c>
      <c r="Q29" s="2"/>
      <c r="R29" s="89">
        <f t="shared" si="2"/>
        <v>94090.565</v>
      </c>
      <c r="S29" s="92">
        <f>R29/$R$11*100</f>
        <v>6.592206613886359</v>
      </c>
    </row>
    <row r="30" spans="2:19" ht="20.25" customHeight="1">
      <c r="B30" s="96" t="s">
        <v>69</v>
      </c>
      <c r="C30" s="2">
        <v>35312.787</v>
      </c>
      <c r="D30" s="2"/>
      <c r="E30" s="81"/>
      <c r="F30" s="81"/>
      <c r="G30" s="81"/>
      <c r="H30" s="81"/>
      <c r="I30" s="81"/>
      <c r="J30" s="2"/>
      <c r="K30" s="2"/>
      <c r="L30" s="2"/>
      <c r="M30" s="2"/>
      <c r="N30" s="85">
        <f t="shared" si="1"/>
        <v>35312.787</v>
      </c>
      <c r="O30" s="2"/>
      <c r="P30" s="92">
        <f t="shared" si="5"/>
        <v>35312.787</v>
      </c>
      <c r="Q30" s="2"/>
      <c r="R30" s="89">
        <f t="shared" si="2"/>
        <v>35312.787</v>
      </c>
      <c r="S30" s="92">
        <f t="shared" si="3"/>
        <v>2.474097036362362</v>
      </c>
    </row>
    <row r="31" spans="2:19" s="101" customFormat="1" ht="36.75" customHeight="1">
      <c r="B31" s="102" t="s">
        <v>70</v>
      </c>
      <c r="C31" s="2">
        <v>15331.660203</v>
      </c>
      <c r="D31" s="2">
        <v>99.84799999999998</v>
      </c>
      <c r="E31" s="81"/>
      <c r="F31" s="81">
        <v>0</v>
      </c>
      <c r="G31" s="81">
        <v>3732.274</v>
      </c>
      <c r="H31" s="81"/>
      <c r="I31" s="2">
        <v>0</v>
      </c>
      <c r="J31" s="2"/>
      <c r="K31" s="2"/>
      <c r="L31" s="2"/>
      <c r="M31" s="2"/>
      <c r="N31" s="85">
        <f t="shared" si="1"/>
        <v>19163.782203</v>
      </c>
      <c r="O31" s="2"/>
      <c r="P31" s="92">
        <f t="shared" si="5"/>
        <v>19163.782203</v>
      </c>
      <c r="Q31" s="2"/>
      <c r="R31" s="89">
        <f t="shared" si="2"/>
        <v>19163.782203</v>
      </c>
      <c r="S31" s="92">
        <f t="shared" si="3"/>
        <v>1.3426597213620122</v>
      </c>
    </row>
    <row r="32" spans="2:19" ht="58.5" customHeight="1">
      <c r="B32" s="102" t="s">
        <v>71</v>
      </c>
      <c r="C32" s="2">
        <v>4171.958</v>
      </c>
      <c r="D32" s="2">
        <v>2371.68</v>
      </c>
      <c r="E32" s="81"/>
      <c r="F32" s="81"/>
      <c r="G32" s="81"/>
      <c r="H32" s="81"/>
      <c r="I32" s="2">
        <v>178.15</v>
      </c>
      <c r="J32" s="103"/>
      <c r="K32" s="2"/>
      <c r="L32" s="2"/>
      <c r="M32" s="2"/>
      <c r="N32" s="85">
        <f t="shared" si="1"/>
        <v>6721.787999999999</v>
      </c>
      <c r="O32" s="2"/>
      <c r="P32" s="92">
        <f t="shared" si="5"/>
        <v>6721.787999999999</v>
      </c>
      <c r="Q32" s="2"/>
      <c r="R32" s="89">
        <f t="shared" si="2"/>
        <v>6721.787999999999</v>
      </c>
      <c r="S32" s="92">
        <f t="shared" si="3"/>
        <v>0.4709443004273802</v>
      </c>
    </row>
    <row r="33" spans="2:19" ht="36" customHeight="1">
      <c r="B33" s="98" t="s">
        <v>72</v>
      </c>
      <c r="C33" s="2">
        <v>1938.675504</v>
      </c>
      <c r="D33" s="2">
        <v>0</v>
      </c>
      <c r="E33" s="81"/>
      <c r="F33" s="81"/>
      <c r="G33" s="81"/>
      <c r="H33" s="81"/>
      <c r="I33" s="2">
        <v>0</v>
      </c>
      <c r="J33" s="2"/>
      <c r="K33" s="2"/>
      <c r="L33" s="2"/>
      <c r="M33" s="2"/>
      <c r="N33" s="85">
        <f t="shared" si="1"/>
        <v>1938.675504</v>
      </c>
      <c r="O33" s="2"/>
      <c r="P33" s="92">
        <f t="shared" si="5"/>
        <v>1938.675504</v>
      </c>
      <c r="Q33" s="2"/>
      <c r="R33" s="89">
        <f t="shared" si="2"/>
        <v>1938.675504</v>
      </c>
      <c r="S33" s="92">
        <f t="shared" si="3"/>
        <v>0.13582817235339453</v>
      </c>
    </row>
    <row r="34" spans="2:19" ht="33" customHeight="1">
      <c r="B34" s="104" t="s">
        <v>73</v>
      </c>
      <c r="C34" s="2">
        <v>77.020621</v>
      </c>
      <c r="D34" s="2">
        <v>382.526</v>
      </c>
      <c r="E34" s="81"/>
      <c r="F34" s="81"/>
      <c r="G34" s="81"/>
      <c r="H34" s="81"/>
      <c r="I34" s="2">
        <v>822.012</v>
      </c>
      <c r="J34" s="2"/>
      <c r="K34" s="2"/>
      <c r="L34" s="2"/>
      <c r="M34" s="2"/>
      <c r="N34" s="85">
        <f t="shared" si="1"/>
        <v>1281.558621</v>
      </c>
      <c r="O34" s="2"/>
      <c r="P34" s="92">
        <f t="shared" si="5"/>
        <v>1281.558621</v>
      </c>
      <c r="Q34" s="2"/>
      <c r="R34" s="89">
        <f t="shared" si="2"/>
        <v>1281.558621</v>
      </c>
      <c r="S34" s="92">
        <f t="shared" si="3"/>
        <v>0.08978901569396762</v>
      </c>
    </row>
    <row r="35" spans="2:19" ht="27.75" customHeight="1">
      <c r="B35" s="105" t="s">
        <v>74</v>
      </c>
      <c r="C35" s="2">
        <v>10748.48</v>
      </c>
      <c r="D35" s="2"/>
      <c r="E35" s="81">
        <v>86233.291953</v>
      </c>
      <c r="F35" s="81">
        <v>2976.721113</v>
      </c>
      <c r="G35" s="81">
        <v>40040.915349</v>
      </c>
      <c r="H35" s="81"/>
      <c r="I35" s="2">
        <v>3.215</v>
      </c>
      <c r="J35" s="2"/>
      <c r="K35" s="2"/>
      <c r="L35" s="2"/>
      <c r="M35" s="2"/>
      <c r="N35" s="85">
        <f>SUM(C35:M35)</f>
        <v>140002.623415</v>
      </c>
      <c r="O35" s="106">
        <v>-82.410211</v>
      </c>
      <c r="P35" s="92">
        <f t="shared" si="5"/>
        <v>139920.213204</v>
      </c>
      <c r="Q35" s="2"/>
      <c r="R35" s="89">
        <f t="shared" si="2"/>
        <v>139920.213204</v>
      </c>
      <c r="S35" s="92">
        <f>R35/$R$11*100</f>
        <v>9.80313971862958</v>
      </c>
    </row>
    <row r="36" spans="2:19" ht="27" customHeight="1">
      <c r="B36" s="107" t="s">
        <v>75</v>
      </c>
      <c r="C36" s="2">
        <v>20125.122423</v>
      </c>
      <c r="D36" s="2">
        <v>21021.035547</v>
      </c>
      <c r="E36" s="2">
        <v>138.901525</v>
      </c>
      <c r="F36" s="2">
        <v>17.764</v>
      </c>
      <c r="G36" s="2">
        <v>52.107569</v>
      </c>
      <c r="H36" s="81"/>
      <c r="I36" s="2">
        <v>15489.431</v>
      </c>
      <c r="J36" s="108"/>
      <c r="K36" s="2">
        <v>399.58937593</v>
      </c>
      <c r="L36" s="2">
        <v>1829.8159299999998</v>
      </c>
      <c r="M36" s="2">
        <v>392.795</v>
      </c>
      <c r="N36" s="85">
        <f t="shared" si="1"/>
        <v>59466.56236993</v>
      </c>
      <c r="O36" s="106">
        <v>-19881.98535043</v>
      </c>
      <c r="P36" s="92">
        <f t="shared" si="5"/>
        <v>39584.57701949999</v>
      </c>
      <c r="Q36" s="2"/>
      <c r="R36" s="89">
        <f t="shared" si="2"/>
        <v>39584.57701949999</v>
      </c>
      <c r="S36" s="92">
        <f t="shared" si="3"/>
        <v>2.7733887073145094</v>
      </c>
    </row>
    <row r="37" spans="2:19" ht="24" customHeight="1">
      <c r="B37" s="109" t="s">
        <v>76</v>
      </c>
      <c r="C37" s="2"/>
      <c r="D37" s="2">
        <v>17150.098501000004</v>
      </c>
      <c r="E37" s="81">
        <v>11938.17</v>
      </c>
      <c r="F37" s="81">
        <v>44.704916</v>
      </c>
      <c r="G37" s="81">
        <v>11036.302</v>
      </c>
      <c r="H37" s="81"/>
      <c r="I37" s="2">
        <v>24013.329</v>
      </c>
      <c r="J37" s="2">
        <v>23.442628</v>
      </c>
      <c r="K37" s="2"/>
      <c r="L37" s="2">
        <v>10399.30385</v>
      </c>
      <c r="M37" s="79"/>
      <c r="N37" s="85">
        <f t="shared" si="1"/>
        <v>74605.35089500001</v>
      </c>
      <c r="O37" s="99">
        <f>-N37</f>
        <v>-74605.35089500001</v>
      </c>
      <c r="P37" s="92">
        <f t="shared" si="5"/>
        <v>0</v>
      </c>
      <c r="Q37" s="2"/>
      <c r="R37" s="89">
        <f t="shared" si="2"/>
        <v>0</v>
      </c>
      <c r="S37" s="92">
        <f t="shared" si="3"/>
        <v>0</v>
      </c>
    </row>
    <row r="38" spans="2:19" ht="23.25" customHeight="1">
      <c r="B38" s="110" t="s">
        <v>77</v>
      </c>
      <c r="C38" s="2">
        <v>470.885</v>
      </c>
      <c r="D38" s="2">
        <v>444.606</v>
      </c>
      <c r="E38" s="81"/>
      <c r="F38" s="81"/>
      <c r="G38" s="81"/>
      <c r="H38" s="81"/>
      <c r="I38" s="2">
        <v>493.126</v>
      </c>
      <c r="J38" s="108"/>
      <c r="K38" s="2"/>
      <c r="L38" s="2"/>
      <c r="M38" s="2"/>
      <c r="N38" s="85">
        <f t="shared" si="1"/>
        <v>1408.617</v>
      </c>
      <c r="O38" s="2">
        <v>0</v>
      </c>
      <c r="P38" s="92">
        <f t="shared" si="5"/>
        <v>1408.617</v>
      </c>
      <c r="Q38" s="2"/>
      <c r="R38" s="89">
        <f t="shared" si="2"/>
        <v>1408.617</v>
      </c>
      <c r="S38" s="92">
        <f t="shared" si="3"/>
        <v>0.09869102501226092</v>
      </c>
    </row>
    <row r="39" spans="2:19" ht="20.25" customHeight="1">
      <c r="B39" s="54" t="s">
        <v>78</v>
      </c>
      <c r="C39" s="2">
        <v>28.246</v>
      </c>
      <c r="D39" s="2">
        <v>0.041184</v>
      </c>
      <c r="E39" s="2"/>
      <c r="F39" s="2"/>
      <c r="G39" s="2">
        <v>0</v>
      </c>
      <c r="H39" s="2"/>
      <c r="I39" s="2"/>
      <c r="J39" s="2">
        <v>2.052</v>
      </c>
      <c r="K39" s="2"/>
      <c r="L39" s="2">
        <v>0</v>
      </c>
      <c r="M39" s="2"/>
      <c r="N39" s="85">
        <f t="shared" si="1"/>
        <v>30.339184</v>
      </c>
      <c r="O39" s="99"/>
      <c r="P39" s="92">
        <f t="shared" si="5"/>
        <v>30.339184</v>
      </c>
      <c r="Q39" s="2"/>
      <c r="R39" s="89">
        <f t="shared" si="2"/>
        <v>30.339184</v>
      </c>
      <c r="S39" s="92">
        <f t="shared" si="3"/>
        <v>0.0021256346948784416</v>
      </c>
    </row>
    <row r="40" spans="2:19" ht="33" customHeight="1">
      <c r="B40" s="111" t="s">
        <v>79</v>
      </c>
      <c r="C40" s="2">
        <v>958.8249999999999</v>
      </c>
      <c r="D40" s="2">
        <v>21.010134</v>
      </c>
      <c r="E40" s="2">
        <v>0</v>
      </c>
      <c r="F40" s="2">
        <v>0</v>
      </c>
      <c r="G40" s="2">
        <v>0</v>
      </c>
      <c r="H40" s="2"/>
      <c r="I40" s="2">
        <v>0.662</v>
      </c>
      <c r="J40" s="2">
        <v>0.112855</v>
      </c>
      <c r="K40" s="2"/>
      <c r="L40" s="2"/>
      <c r="M40" s="2"/>
      <c r="N40" s="85">
        <f t="shared" si="1"/>
        <v>980.6099889999999</v>
      </c>
      <c r="O40" s="2"/>
      <c r="P40" s="92">
        <f t="shared" si="5"/>
        <v>980.6099889999999</v>
      </c>
      <c r="Q40" s="2"/>
      <c r="R40" s="89">
        <f t="shared" si="2"/>
        <v>980.6099889999999</v>
      </c>
      <c r="S40" s="92">
        <f t="shared" si="3"/>
        <v>0.06870384565263084</v>
      </c>
    </row>
    <row r="41" spans="2:19" ht="24" customHeight="1">
      <c r="B41" s="54" t="s">
        <v>80</v>
      </c>
      <c r="C41" s="2">
        <v>5877.371462</v>
      </c>
      <c r="D41" s="2"/>
      <c r="E41" s="2"/>
      <c r="F41" s="2"/>
      <c r="G41" s="2"/>
      <c r="H41" s="2"/>
      <c r="I41" s="2">
        <v>0</v>
      </c>
      <c r="J41" s="2"/>
      <c r="K41" s="2"/>
      <c r="L41" s="2"/>
      <c r="M41" s="2">
        <v>13.439</v>
      </c>
      <c r="N41" s="85">
        <f>SUM(C41:M41)</f>
        <v>5890.810462</v>
      </c>
      <c r="O41" s="2"/>
      <c r="P41" s="92">
        <f t="shared" si="5"/>
        <v>5890.810462</v>
      </c>
      <c r="Q41" s="2">
        <f>-P41</f>
        <v>-5890.810462</v>
      </c>
      <c r="R41" s="112">
        <f t="shared" si="2"/>
        <v>0</v>
      </c>
      <c r="S41" s="92">
        <f t="shared" si="3"/>
        <v>0</v>
      </c>
    </row>
    <row r="42" spans="2:19" ht="22.5" customHeight="1">
      <c r="B42" s="113" t="s">
        <v>81</v>
      </c>
      <c r="C42" s="2">
        <v>274.635671</v>
      </c>
      <c r="D42" s="2">
        <v>0</v>
      </c>
      <c r="E42" s="2"/>
      <c r="F42" s="2"/>
      <c r="G42" s="2"/>
      <c r="H42" s="2"/>
      <c r="I42" s="2">
        <v>0</v>
      </c>
      <c r="J42" s="2"/>
      <c r="K42" s="2"/>
      <c r="L42" s="2"/>
      <c r="M42" s="2"/>
      <c r="N42" s="85">
        <f t="shared" si="1"/>
        <v>274.635671</v>
      </c>
      <c r="O42" s="2"/>
      <c r="P42" s="92">
        <f t="shared" si="5"/>
        <v>274.635671</v>
      </c>
      <c r="Q42" s="2"/>
      <c r="R42" s="112">
        <f t="shared" si="2"/>
        <v>274.635671</v>
      </c>
      <c r="S42" s="92">
        <f t="shared" si="3"/>
        <v>0.019241622013592096</v>
      </c>
    </row>
    <row r="43" spans="2:19" ht="26.25" customHeight="1">
      <c r="B43" s="113" t="s">
        <v>82</v>
      </c>
      <c r="C43" s="2">
        <v>1236.271777</v>
      </c>
      <c r="D43" s="2">
        <v>95.432</v>
      </c>
      <c r="E43" s="2">
        <v>41.618521</v>
      </c>
      <c r="F43" s="2">
        <v>32.977</v>
      </c>
      <c r="G43" s="2"/>
      <c r="H43" s="2"/>
      <c r="I43" s="2">
        <v>29.427</v>
      </c>
      <c r="J43" s="2"/>
      <c r="K43" s="2"/>
      <c r="L43" s="2"/>
      <c r="M43" s="2"/>
      <c r="N43" s="85">
        <f t="shared" si="1"/>
        <v>1435.726298</v>
      </c>
      <c r="O43" s="2"/>
      <c r="P43" s="92">
        <f>N43+O43</f>
        <v>1435.726298</v>
      </c>
      <c r="Q43" s="2"/>
      <c r="R43" s="112">
        <f>P43+Q43</f>
        <v>1435.726298</v>
      </c>
      <c r="S43" s="92">
        <f t="shared" si="3"/>
        <v>0.10059036628599453</v>
      </c>
    </row>
    <row r="44" spans="2:19" ht="51" customHeight="1">
      <c r="B44" s="113" t="s">
        <v>83</v>
      </c>
      <c r="C44" s="2">
        <v>33077.411</v>
      </c>
      <c r="D44" s="2">
        <v>9768.813815</v>
      </c>
      <c r="E44" s="2">
        <v>0.482</v>
      </c>
      <c r="F44" s="2">
        <v>383.93199999999996</v>
      </c>
      <c r="G44" s="2">
        <v>1.998312</v>
      </c>
      <c r="H44" s="2"/>
      <c r="I44" s="2">
        <v>2050.302</v>
      </c>
      <c r="J44" s="2">
        <v>469.251016</v>
      </c>
      <c r="K44" s="2"/>
      <c r="L44" s="2"/>
      <c r="M44" s="2"/>
      <c r="N44" s="85">
        <f t="shared" si="1"/>
        <v>45752.190143000014</v>
      </c>
      <c r="O44" s="2"/>
      <c r="P44" s="92">
        <f>N44+O44</f>
        <v>45752.190143000014</v>
      </c>
      <c r="Q44" s="2"/>
      <c r="R44" s="112">
        <f>P44+Q44</f>
        <v>45752.190143000014</v>
      </c>
      <c r="S44" s="92">
        <f>R44/$R$11*100</f>
        <v>3.2055062105373797</v>
      </c>
    </row>
    <row r="45" spans="2:19" ht="36" customHeight="1">
      <c r="B45" s="114" t="s">
        <v>84</v>
      </c>
      <c r="C45" s="2">
        <v>184.144589</v>
      </c>
      <c r="D45" s="2"/>
      <c r="E45" s="2">
        <v>51.077</v>
      </c>
      <c r="F45" s="2"/>
      <c r="G45" s="2"/>
      <c r="H45" s="115"/>
      <c r="I45" s="115"/>
      <c r="J45" s="115"/>
      <c r="K45" s="115"/>
      <c r="L45" s="115"/>
      <c r="M45" s="115"/>
      <c r="N45" s="85">
        <f>SUM(C45:M45)</f>
        <v>235.221589</v>
      </c>
      <c r="O45" s="2"/>
      <c r="P45" s="92">
        <f>N45+O45</f>
        <v>235.221589</v>
      </c>
      <c r="Q45" s="2"/>
      <c r="R45" s="112">
        <f>P45+Q45</f>
        <v>235.221589</v>
      </c>
      <c r="S45" s="92">
        <f>R45/$R$11*100</f>
        <v>0.01648017858894416</v>
      </c>
    </row>
    <row r="46" spans="2:19" ht="21" customHeight="1">
      <c r="B46" s="114"/>
      <c r="C46" s="2"/>
      <c r="D46" s="2"/>
      <c r="E46" s="2"/>
      <c r="F46" s="2"/>
      <c r="G46" s="2"/>
      <c r="H46" s="115"/>
      <c r="I46" s="115"/>
      <c r="J46" s="115"/>
      <c r="K46" s="115"/>
      <c r="L46" s="115"/>
      <c r="M46" s="115"/>
      <c r="N46" s="85"/>
      <c r="O46" s="2"/>
      <c r="P46" s="92"/>
      <c r="Q46" s="2"/>
      <c r="R46" s="112"/>
      <c r="S46" s="92"/>
    </row>
    <row r="47" spans="2:19" s="88" customFormat="1" ht="30.75" customHeight="1">
      <c r="B47" s="5" t="s">
        <v>85</v>
      </c>
      <c r="C47" s="4">
        <f>C48+C62+C65+C68</f>
        <v>315367.37845300004</v>
      </c>
      <c r="D47" s="4">
        <f aca="true" t="shared" si="8" ref="D47:M47">D48+D62+D65+D68+D69</f>
        <v>116438.54525</v>
      </c>
      <c r="E47" s="4">
        <f t="shared" si="8"/>
        <v>99275.57740599998</v>
      </c>
      <c r="F47" s="4">
        <f t="shared" si="8"/>
        <v>2172.130015</v>
      </c>
      <c r="G47" s="4">
        <f t="shared" si="8"/>
        <v>54859.786348999995</v>
      </c>
      <c r="H47" s="4">
        <f t="shared" si="8"/>
        <v>0</v>
      </c>
      <c r="I47" s="4">
        <f t="shared" si="8"/>
        <v>39773.007000000005</v>
      </c>
      <c r="J47" s="4">
        <f t="shared" si="8"/>
        <v>494.85828999999995</v>
      </c>
      <c r="K47" s="4">
        <f t="shared" si="8"/>
        <v>285.65487127</v>
      </c>
      <c r="L47" s="89">
        <f t="shared" si="8"/>
        <v>12357.907510000001</v>
      </c>
      <c r="M47" s="89">
        <f t="shared" si="8"/>
        <v>399.525</v>
      </c>
      <c r="N47" s="89">
        <f>SUM(C47:M47)</f>
        <v>641424.37014427</v>
      </c>
      <c r="O47" s="4">
        <f>O48+O62+O65+O68+O69</f>
        <v>-94569.74645643</v>
      </c>
      <c r="P47" s="89">
        <f aca="true" t="shared" si="9" ref="P47:P68">N47+O47</f>
        <v>546854.6236878401</v>
      </c>
      <c r="Q47" s="4">
        <f>Q48+Q62+Q65+Q68+Q69</f>
        <v>-5762.2814100000005</v>
      </c>
      <c r="R47" s="90">
        <f aca="true" t="shared" si="10" ref="R47:R68">P47+Q47</f>
        <v>541092.34227784</v>
      </c>
      <c r="S47" s="89">
        <f>R47/$R$11*100</f>
        <v>37.91020404104533</v>
      </c>
    </row>
    <row r="48" spans="2:19" ht="19.5" customHeight="1">
      <c r="B48" s="116" t="s">
        <v>86</v>
      </c>
      <c r="C48" s="4">
        <f>SUM(C49:C61)</f>
        <v>304972.89245300007</v>
      </c>
      <c r="D48" s="4">
        <f>SUM(D49:D61)</f>
        <v>95386.73069099999</v>
      </c>
      <c r="E48" s="4">
        <f aca="true" t="shared" si="11" ref="E48:K48">SUM(E49:E61)</f>
        <v>99287.24240599999</v>
      </c>
      <c r="F48" s="4">
        <f>SUM(F49:F61)</f>
        <v>2197.917113</v>
      </c>
      <c r="G48" s="4">
        <f>SUM(G49:G61)</f>
        <v>54958.400348999996</v>
      </c>
      <c r="H48" s="4">
        <f t="shared" si="11"/>
        <v>0</v>
      </c>
      <c r="I48" s="4">
        <f t="shared" si="11"/>
        <v>36939.587</v>
      </c>
      <c r="J48" s="4">
        <f t="shared" si="11"/>
        <v>494.916166</v>
      </c>
      <c r="K48" s="4">
        <f t="shared" si="11"/>
        <v>285.669</v>
      </c>
      <c r="L48" s="4">
        <f>SUM(L49:L61)</f>
        <v>3854.4976</v>
      </c>
      <c r="M48" s="4">
        <f>SUM(M49:M61)</f>
        <v>226.421</v>
      </c>
      <c r="N48" s="89">
        <f>SUM(C48:M48)</f>
        <v>598604.273778</v>
      </c>
      <c r="O48" s="4">
        <f>SUM(O49:O61)</f>
        <v>-94446.08580143</v>
      </c>
      <c r="P48" s="92">
        <f t="shared" si="9"/>
        <v>504158.18797657004</v>
      </c>
      <c r="Q48" s="4">
        <f>SUM(Q49:Q61)</f>
        <v>-1126.183</v>
      </c>
      <c r="R48" s="112">
        <f t="shared" si="10"/>
        <v>503032.00497657</v>
      </c>
      <c r="S48" s="92">
        <f>R48/$R$11*100</f>
        <v>35.24360715873117</v>
      </c>
    </row>
    <row r="49" spans="1:19" ht="23.25" customHeight="1">
      <c r="A49" s="117"/>
      <c r="B49" s="118" t="s">
        <v>87</v>
      </c>
      <c r="C49" s="119">
        <v>59330.473</v>
      </c>
      <c r="D49" s="120">
        <v>36677.537</v>
      </c>
      <c r="E49" s="93">
        <v>413.135</v>
      </c>
      <c r="F49" s="93">
        <v>155.867</v>
      </c>
      <c r="G49" s="93">
        <v>307.044</v>
      </c>
      <c r="H49" s="93"/>
      <c r="I49" s="56">
        <v>20071.729</v>
      </c>
      <c r="J49" s="120"/>
      <c r="K49" s="56"/>
      <c r="L49" s="120">
        <v>724.01796</v>
      </c>
      <c r="M49" s="120">
        <v>6.446</v>
      </c>
      <c r="N49" s="89">
        <f>SUM(C49:M49)</f>
        <v>117686.24895999997</v>
      </c>
      <c r="O49" s="79"/>
      <c r="P49" s="92">
        <f t="shared" si="9"/>
        <v>117686.24895999997</v>
      </c>
      <c r="Q49" s="79"/>
      <c r="R49" s="112">
        <f t="shared" si="10"/>
        <v>117686.24895999997</v>
      </c>
      <c r="S49" s="92">
        <f>R49/$R$11*100</f>
        <v>8.245375811672387</v>
      </c>
    </row>
    <row r="50" spans="1:19" ht="23.25" customHeight="1">
      <c r="A50" s="117"/>
      <c r="B50" s="118" t="s">
        <v>88</v>
      </c>
      <c r="C50" s="120">
        <v>13295.238</v>
      </c>
      <c r="D50" s="120">
        <v>29255.254726</v>
      </c>
      <c r="E50" s="93">
        <v>588.833</v>
      </c>
      <c r="F50" s="93">
        <v>34.674</v>
      </c>
      <c r="G50" s="121">
        <v>36935.096</v>
      </c>
      <c r="H50" s="93">
        <v>0</v>
      </c>
      <c r="I50" s="56">
        <v>9302.982</v>
      </c>
      <c r="J50" s="56"/>
      <c r="K50" s="56">
        <v>17.837</v>
      </c>
      <c r="L50" s="56">
        <v>2564.40725</v>
      </c>
      <c r="M50" s="56">
        <v>53.657</v>
      </c>
      <c r="N50" s="89">
        <f>SUM(C50:M50)</f>
        <v>92047.97897600001</v>
      </c>
      <c r="O50" s="99">
        <v>-19370.802223000002</v>
      </c>
      <c r="P50" s="92">
        <f t="shared" si="9"/>
        <v>72677.176753</v>
      </c>
      <c r="Q50" s="79"/>
      <c r="R50" s="112">
        <f t="shared" si="10"/>
        <v>72677.176753</v>
      </c>
      <c r="S50" s="92">
        <f aca="true" t="shared" si="12" ref="S50:S68">R50/$R$11*100</f>
        <v>5.091934194142787</v>
      </c>
    </row>
    <row r="51" spans="1:19" ht="17.25" customHeight="1">
      <c r="A51" s="117"/>
      <c r="B51" s="118" t="s">
        <v>89</v>
      </c>
      <c r="C51" s="120">
        <v>27861.262</v>
      </c>
      <c r="D51" s="120">
        <v>963.8059999999999</v>
      </c>
      <c r="E51" s="93">
        <v>20.159</v>
      </c>
      <c r="F51" s="93">
        <v>1.927</v>
      </c>
      <c r="G51" s="93">
        <v>15.405</v>
      </c>
      <c r="H51" s="93">
        <v>0</v>
      </c>
      <c r="I51" s="56">
        <v>0.157</v>
      </c>
      <c r="J51" s="56">
        <v>0</v>
      </c>
      <c r="K51" s="120">
        <v>267.378</v>
      </c>
      <c r="L51" s="56">
        <v>9.77483</v>
      </c>
      <c r="M51" s="56"/>
      <c r="N51" s="89">
        <f aca="true" t="shared" si="13" ref="N51:N69">SUM(C51:M51)</f>
        <v>29139.868829999996</v>
      </c>
      <c r="O51" s="99">
        <v>-45.56218043</v>
      </c>
      <c r="P51" s="92">
        <f t="shared" si="9"/>
        <v>29094.306649569997</v>
      </c>
      <c r="Q51" s="79"/>
      <c r="R51" s="112">
        <f>P51+Q51</f>
        <v>29094.306649569997</v>
      </c>
      <c r="S51" s="92">
        <f t="shared" si="12"/>
        <v>2.0384156554032087</v>
      </c>
    </row>
    <row r="52" spans="1:19" ht="18.75" customHeight="1">
      <c r="A52" s="117"/>
      <c r="B52" s="118" t="s">
        <v>90</v>
      </c>
      <c r="C52" s="120">
        <v>12461.934</v>
      </c>
      <c r="D52" s="120">
        <v>5164.545</v>
      </c>
      <c r="E52" s="93"/>
      <c r="F52" s="93">
        <v>8.893</v>
      </c>
      <c r="G52" s="93"/>
      <c r="H52" s="93"/>
      <c r="I52" s="56">
        <v>371.033</v>
      </c>
      <c r="J52" s="120"/>
      <c r="K52" s="122"/>
      <c r="L52" s="120"/>
      <c r="M52" s="120"/>
      <c r="N52" s="89">
        <f t="shared" si="13"/>
        <v>18006.405</v>
      </c>
      <c r="O52" s="79"/>
      <c r="P52" s="92">
        <f t="shared" si="9"/>
        <v>18006.405</v>
      </c>
      <c r="Q52" s="79"/>
      <c r="R52" s="112">
        <f t="shared" si="10"/>
        <v>18006.405</v>
      </c>
      <c r="S52" s="92">
        <f t="shared" si="12"/>
        <v>1.2615711483220065</v>
      </c>
    </row>
    <row r="53" spans="1:19" ht="24" customHeight="1">
      <c r="A53" s="117"/>
      <c r="B53" s="118" t="s">
        <v>91</v>
      </c>
      <c r="C53" s="120">
        <v>51480.749</v>
      </c>
      <c r="D53" s="56">
        <v>196.66265399999975</v>
      </c>
      <c r="E53" s="123">
        <v>0</v>
      </c>
      <c r="F53" s="123">
        <v>100.335</v>
      </c>
      <c r="G53" s="123">
        <v>11796.784</v>
      </c>
      <c r="H53" s="123">
        <v>0</v>
      </c>
      <c r="I53" s="120">
        <v>404.316</v>
      </c>
      <c r="J53" s="120"/>
      <c r="K53" s="4"/>
      <c r="L53" s="56"/>
      <c r="M53" s="56"/>
      <c r="N53" s="89">
        <f t="shared" si="13"/>
        <v>63978.846654</v>
      </c>
      <c r="O53" s="99">
        <v>-61840.251571999994</v>
      </c>
      <c r="P53" s="92">
        <f>N53+O53</f>
        <v>2138.595082000007</v>
      </c>
      <c r="Q53" s="79"/>
      <c r="R53" s="112">
        <f t="shared" si="10"/>
        <v>2138.595082000007</v>
      </c>
      <c r="S53" s="92">
        <f t="shared" si="12"/>
        <v>0.14983500889791965</v>
      </c>
    </row>
    <row r="54" spans="1:19" ht="18" customHeight="1">
      <c r="A54" s="117"/>
      <c r="B54" s="118" t="s">
        <v>92</v>
      </c>
      <c r="C54" s="120">
        <v>24340.184</v>
      </c>
      <c r="D54" s="56">
        <v>1132.366584</v>
      </c>
      <c r="E54" s="93">
        <v>0.197</v>
      </c>
      <c r="F54" s="93">
        <v>0.048</v>
      </c>
      <c r="G54" s="93"/>
      <c r="H54" s="93"/>
      <c r="I54" s="56">
        <v>1711.077</v>
      </c>
      <c r="J54" s="56">
        <v>0.456924</v>
      </c>
      <c r="K54" s="56"/>
      <c r="L54" s="56"/>
      <c r="M54" s="56"/>
      <c r="N54" s="89">
        <f t="shared" si="13"/>
        <v>27184.329508</v>
      </c>
      <c r="O54" s="99">
        <v>-188.76952999999997</v>
      </c>
      <c r="P54" s="92">
        <f>N54+O54</f>
        <v>26995.559977999997</v>
      </c>
      <c r="Q54" s="79"/>
      <c r="R54" s="112">
        <f t="shared" si="10"/>
        <v>26995.559977999997</v>
      </c>
      <c r="S54" s="92">
        <f t="shared" si="12"/>
        <v>1.8913725200028024</v>
      </c>
    </row>
    <row r="55" spans="1:19" ht="38.25" customHeight="1">
      <c r="A55" s="117"/>
      <c r="B55" s="124" t="s">
        <v>93</v>
      </c>
      <c r="C55" s="120">
        <v>1682.055453</v>
      </c>
      <c r="D55" s="56">
        <v>48.552968</v>
      </c>
      <c r="E55" s="56"/>
      <c r="F55" s="56">
        <v>0</v>
      </c>
      <c r="G55" s="56"/>
      <c r="H55" s="93"/>
      <c r="I55" s="56">
        <v>1.568</v>
      </c>
      <c r="J55" s="56">
        <v>0.112855</v>
      </c>
      <c r="K55" s="56"/>
      <c r="L55" s="56"/>
      <c r="M55" s="56"/>
      <c r="N55" s="89">
        <f t="shared" si="13"/>
        <v>1732.289276</v>
      </c>
      <c r="O55" s="99">
        <v>-577.7158539999999</v>
      </c>
      <c r="P55" s="92">
        <f t="shared" si="9"/>
        <v>1154.573422</v>
      </c>
      <c r="Q55" s="80"/>
      <c r="R55" s="92">
        <f t="shared" si="10"/>
        <v>1154.573422</v>
      </c>
      <c r="S55" s="92">
        <f t="shared" si="12"/>
        <v>0.08089213353884957</v>
      </c>
    </row>
    <row r="56" spans="1:19" ht="15">
      <c r="A56" s="117"/>
      <c r="B56" s="118" t="s">
        <v>94</v>
      </c>
      <c r="C56" s="120">
        <v>63093.474</v>
      </c>
      <c r="D56" s="56">
        <v>5471.402</v>
      </c>
      <c r="E56" s="93">
        <v>98206.766406</v>
      </c>
      <c r="F56" s="93">
        <v>1462.236113</v>
      </c>
      <c r="G56" s="93">
        <v>5899.708349</v>
      </c>
      <c r="H56" s="93"/>
      <c r="I56" s="56">
        <v>167.871</v>
      </c>
      <c r="J56" s="56"/>
      <c r="K56" s="56"/>
      <c r="L56" s="56"/>
      <c r="M56" s="56"/>
      <c r="N56" s="89">
        <f t="shared" si="13"/>
        <v>174301.457868</v>
      </c>
      <c r="O56" s="79"/>
      <c r="P56" s="92">
        <f t="shared" si="9"/>
        <v>174301.457868</v>
      </c>
      <c r="Q56" s="79"/>
      <c r="R56" s="112">
        <f t="shared" si="10"/>
        <v>174301.457868</v>
      </c>
      <c r="S56" s="92">
        <f>R56/$R$11*100</f>
        <v>12.211970704687172</v>
      </c>
    </row>
    <row r="57" spans="1:19" ht="51.75" customHeight="1">
      <c r="A57" s="117"/>
      <c r="B57" s="124" t="s">
        <v>95</v>
      </c>
      <c r="C57" s="120">
        <v>43059.69</v>
      </c>
      <c r="D57" s="56">
        <v>13125.772317</v>
      </c>
      <c r="E57" s="93">
        <v>0.574</v>
      </c>
      <c r="F57" s="93">
        <v>408.062</v>
      </c>
      <c r="G57" s="93">
        <v>2.218</v>
      </c>
      <c r="H57" s="93"/>
      <c r="I57" s="56">
        <v>3353.867</v>
      </c>
      <c r="J57" s="56">
        <v>494.346387</v>
      </c>
      <c r="K57" s="56"/>
      <c r="L57" s="56"/>
      <c r="M57" s="56"/>
      <c r="N57" s="89">
        <f t="shared" si="13"/>
        <v>60444.529704</v>
      </c>
      <c r="O57" s="86">
        <v>-10983.762395999996</v>
      </c>
      <c r="P57" s="92">
        <f t="shared" si="9"/>
        <v>49460.767308</v>
      </c>
      <c r="Q57" s="79"/>
      <c r="R57" s="112">
        <f t="shared" si="10"/>
        <v>49460.767308</v>
      </c>
      <c r="S57" s="92">
        <f t="shared" si="12"/>
        <v>3.4653378622574094</v>
      </c>
    </row>
    <row r="58" spans="1:19" ht="16.5" customHeight="1">
      <c r="A58" s="117"/>
      <c r="B58" s="118" t="s">
        <v>96</v>
      </c>
      <c r="C58" s="120">
        <v>5943.413</v>
      </c>
      <c r="D58" s="56">
        <v>3330.663</v>
      </c>
      <c r="E58" s="93">
        <v>3.141</v>
      </c>
      <c r="F58" s="93">
        <v>25.875</v>
      </c>
      <c r="G58" s="93">
        <v>2.145</v>
      </c>
      <c r="H58" s="93"/>
      <c r="I58" s="56">
        <v>1369.269</v>
      </c>
      <c r="J58" s="56">
        <v>0</v>
      </c>
      <c r="K58" s="56">
        <v>0.454</v>
      </c>
      <c r="L58" s="56">
        <v>38.01417</v>
      </c>
      <c r="M58" s="56">
        <v>166.318</v>
      </c>
      <c r="N58" s="89">
        <f>SUM(C58:M58)</f>
        <v>10879.292169999999</v>
      </c>
      <c r="O58" s="99">
        <v>-803.61417</v>
      </c>
      <c r="P58" s="92">
        <f t="shared" si="9"/>
        <v>10075.677999999998</v>
      </c>
      <c r="Q58" s="79"/>
      <c r="R58" s="112">
        <f t="shared" si="10"/>
        <v>10075.677999999998</v>
      </c>
      <c r="S58" s="92">
        <f t="shared" si="12"/>
        <v>0.7059257339031737</v>
      </c>
    </row>
    <row r="59" spans="1:19" ht="52.5" customHeight="1">
      <c r="A59" s="117"/>
      <c r="B59" s="124" t="s">
        <v>97</v>
      </c>
      <c r="C59" s="120">
        <v>223.39</v>
      </c>
      <c r="D59" s="56">
        <v>19.113</v>
      </c>
      <c r="E59" s="93">
        <v>54.437</v>
      </c>
      <c r="F59" s="93"/>
      <c r="G59" s="93"/>
      <c r="H59" s="93"/>
      <c r="I59" s="56">
        <v>2.446</v>
      </c>
      <c r="J59" s="56"/>
      <c r="K59" s="56"/>
      <c r="L59" s="56"/>
      <c r="M59" s="56"/>
      <c r="N59" s="89">
        <f>SUM(C59:M59)</f>
        <v>299.386</v>
      </c>
      <c r="O59" s="99">
        <v>-18.081317</v>
      </c>
      <c r="P59" s="92">
        <f>N59+O59</f>
        <v>281.304683</v>
      </c>
      <c r="Q59" s="79"/>
      <c r="R59" s="112">
        <f t="shared" si="10"/>
        <v>281.304683</v>
      </c>
      <c r="S59" s="92">
        <f>R59/$R$11*100</f>
        <v>0.0197088687031458</v>
      </c>
    </row>
    <row r="60" spans="1:19" ht="33" customHeight="1">
      <c r="A60" s="117"/>
      <c r="B60" s="124" t="s">
        <v>98</v>
      </c>
      <c r="C60" s="120">
        <v>1693.113</v>
      </c>
      <c r="D60" s="56">
        <v>1.055442</v>
      </c>
      <c r="E60" s="93"/>
      <c r="F60" s="93"/>
      <c r="G60" s="93"/>
      <c r="H60" s="93"/>
      <c r="I60" s="56">
        <v>1.191</v>
      </c>
      <c r="J60" s="56"/>
      <c r="K60" s="56"/>
      <c r="L60" s="56">
        <v>518.28339</v>
      </c>
      <c r="M60" s="56"/>
      <c r="N60" s="89">
        <f>SUM(C60:M60)</f>
        <v>2213.6428320000005</v>
      </c>
      <c r="O60" s="99">
        <v>-524.5262590000001</v>
      </c>
      <c r="P60" s="92">
        <f t="shared" si="9"/>
        <v>1689.1165730000002</v>
      </c>
      <c r="Q60" s="79">
        <v>-1126.183</v>
      </c>
      <c r="R60" s="112">
        <f t="shared" si="10"/>
        <v>562.9335730000003</v>
      </c>
      <c r="S60" s="92">
        <f>R60/$R$11*100</f>
        <v>0.03944045211238004</v>
      </c>
    </row>
    <row r="61" spans="1:19" s="79" customFormat="1" ht="39" customHeight="1">
      <c r="A61" s="125"/>
      <c r="B61" s="126" t="s">
        <v>99</v>
      </c>
      <c r="C61" s="120">
        <v>507.917</v>
      </c>
      <c r="D61" s="56">
        <v>0</v>
      </c>
      <c r="E61" s="93"/>
      <c r="F61" s="93"/>
      <c r="G61" s="93"/>
      <c r="H61" s="93"/>
      <c r="I61" s="56">
        <v>182.081</v>
      </c>
      <c r="J61" s="92">
        <v>0</v>
      </c>
      <c r="K61" s="92"/>
      <c r="L61" s="56"/>
      <c r="M61" s="56"/>
      <c r="N61" s="89">
        <f t="shared" si="13"/>
        <v>689.9979999999999</v>
      </c>
      <c r="O61" s="99">
        <v>-93.0003</v>
      </c>
      <c r="P61" s="92">
        <f t="shared" si="9"/>
        <v>596.9976999999999</v>
      </c>
      <c r="R61" s="112">
        <f t="shared" si="10"/>
        <v>596.9976999999999</v>
      </c>
      <c r="S61" s="92">
        <f t="shared" si="12"/>
        <v>0.04182706508792825</v>
      </c>
    </row>
    <row r="62" spans="1:19" ht="19.5" customHeight="1">
      <c r="A62" s="117"/>
      <c r="B62" s="116" t="s">
        <v>100</v>
      </c>
      <c r="C62" s="92">
        <f>SUM(C63:C64)</f>
        <v>10404.663999999999</v>
      </c>
      <c r="D62" s="92">
        <f>D63+D64</f>
        <v>19101.615</v>
      </c>
      <c r="E62" s="94">
        <f aca="true" t="shared" si="14" ref="E62:L62">E63+E64</f>
        <v>4.083</v>
      </c>
      <c r="F62" s="94">
        <f t="shared" si="14"/>
        <v>6.183</v>
      </c>
      <c r="G62" s="94">
        <f t="shared" si="14"/>
        <v>5.971</v>
      </c>
      <c r="H62" s="94">
        <f t="shared" si="14"/>
        <v>0</v>
      </c>
      <c r="I62" s="92">
        <f>I63+I64</f>
        <v>2954.737</v>
      </c>
      <c r="J62" s="92">
        <f t="shared" si="14"/>
        <v>0</v>
      </c>
      <c r="K62" s="56">
        <f t="shared" si="14"/>
        <v>0</v>
      </c>
      <c r="L62" s="92">
        <f t="shared" si="14"/>
        <v>8432.78378</v>
      </c>
      <c r="M62" s="92"/>
      <c r="N62" s="89">
        <f t="shared" si="13"/>
        <v>40910.03678</v>
      </c>
      <c r="O62" s="92">
        <f>O63+O64</f>
        <v>-53.034525</v>
      </c>
      <c r="P62" s="92">
        <f t="shared" si="9"/>
        <v>40857.002255</v>
      </c>
      <c r="Q62" s="86">
        <f>Q63+Q64</f>
        <v>-301.81257</v>
      </c>
      <c r="R62" s="112">
        <f>P62+Q62</f>
        <v>40555.189685</v>
      </c>
      <c r="S62" s="92">
        <f t="shared" si="12"/>
        <v>2.841392116934071</v>
      </c>
    </row>
    <row r="63" spans="1:19" ht="19.5" customHeight="1">
      <c r="A63" s="117"/>
      <c r="B63" s="127" t="s">
        <v>101</v>
      </c>
      <c r="C63" s="56">
        <v>9074.791</v>
      </c>
      <c r="D63" s="120">
        <v>18868.893</v>
      </c>
      <c r="E63" s="93">
        <v>4.083</v>
      </c>
      <c r="F63" s="93">
        <v>6.183</v>
      </c>
      <c r="G63" s="93">
        <v>5.971</v>
      </c>
      <c r="H63" s="93"/>
      <c r="I63" s="56">
        <v>2954.727</v>
      </c>
      <c r="J63" s="56"/>
      <c r="K63" s="92">
        <v>0</v>
      </c>
      <c r="L63" s="120">
        <v>8432.78378</v>
      </c>
      <c r="M63" s="120"/>
      <c r="N63" s="89">
        <f t="shared" si="13"/>
        <v>39347.43178</v>
      </c>
      <c r="O63" s="92">
        <v>-53.034525</v>
      </c>
      <c r="P63" s="92">
        <f t="shared" si="9"/>
        <v>39294.397254999996</v>
      </c>
      <c r="Q63" s="79"/>
      <c r="R63" s="112">
        <f t="shared" si="10"/>
        <v>39294.397254999996</v>
      </c>
      <c r="S63" s="92">
        <f>R63/$R$11*100</f>
        <v>2.7530580294962514</v>
      </c>
    </row>
    <row r="64" spans="1:19" ht="19.5" customHeight="1">
      <c r="A64" s="117"/>
      <c r="B64" s="127" t="s">
        <v>102</v>
      </c>
      <c r="C64" s="120">
        <v>1329.873</v>
      </c>
      <c r="D64" s="120">
        <v>232.722</v>
      </c>
      <c r="E64" s="123"/>
      <c r="F64" s="123">
        <v>0</v>
      </c>
      <c r="G64" s="123"/>
      <c r="H64" s="123"/>
      <c r="I64" s="56">
        <v>0.01</v>
      </c>
      <c r="J64" s="92"/>
      <c r="K64" s="92"/>
      <c r="L64" s="120"/>
      <c r="M64" s="120"/>
      <c r="N64" s="89">
        <f t="shared" si="13"/>
        <v>1562.605</v>
      </c>
      <c r="O64" s="86"/>
      <c r="P64" s="92">
        <f t="shared" si="9"/>
        <v>1562.605</v>
      </c>
      <c r="Q64" s="79">
        <v>-301.81257</v>
      </c>
      <c r="R64" s="112">
        <f t="shared" si="10"/>
        <v>1260.79243</v>
      </c>
      <c r="S64" s="92">
        <f t="shared" si="12"/>
        <v>0.08833408743781966</v>
      </c>
    </row>
    <row r="65" spans="1:19" ht="23.25" customHeight="1">
      <c r="A65" s="117"/>
      <c r="B65" s="116" t="s">
        <v>80</v>
      </c>
      <c r="C65" s="112">
        <f>C66+C67</f>
        <v>1675.946</v>
      </c>
      <c r="D65" s="112">
        <f>D66+D67</f>
        <v>2479.13684</v>
      </c>
      <c r="E65" s="112">
        <f>E66+E67</f>
        <v>0</v>
      </c>
      <c r="F65" s="112">
        <f>F66+F67</f>
        <v>0</v>
      </c>
      <c r="G65" s="112">
        <f>G66+G67</f>
        <v>0</v>
      </c>
      <c r="H65" s="123"/>
      <c r="I65" s="112">
        <f>I66+I67</f>
        <v>6.099</v>
      </c>
      <c r="J65" s="92"/>
      <c r="K65" s="92">
        <f>K66+K67</f>
        <v>0</v>
      </c>
      <c r="L65" s="112">
        <f>L66+L67</f>
        <v>70.62613</v>
      </c>
      <c r="M65" s="112">
        <f>M66+M67</f>
        <v>173.104</v>
      </c>
      <c r="N65" s="89">
        <f t="shared" si="13"/>
        <v>4404.91197</v>
      </c>
      <c r="O65" s="112">
        <f>O66+O67</f>
        <v>-70.62613</v>
      </c>
      <c r="P65" s="92">
        <f t="shared" si="9"/>
        <v>4334.2858400000005</v>
      </c>
      <c r="Q65" s="112">
        <f>Q66+Q67</f>
        <v>-4334.2858400000005</v>
      </c>
      <c r="R65" s="112">
        <f t="shared" si="10"/>
        <v>0</v>
      </c>
      <c r="S65" s="92">
        <f t="shared" si="12"/>
        <v>0</v>
      </c>
    </row>
    <row r="66" spans="1:19" ht="15">
      <c r="A66" s="117"/>
      <c r="B66" s="128" t="s">
        <v>103</v>
      </c>
      <c r="C66" s="120">
        <v>170</v>
      </c>
      <c r="D66" s="120">
        <v>0</v>
      </c>
      <c r="E66" s="123">
        <v>0</v>
      </c>
      <c r="F66" s="123">
        <v>0</v>
      </c>
      <c r="G66" s="123"/>
      <c r="H66" s="123">
        <v>0</v>
      </c>
      <c r="I66" s="120"/>
      <c r="J66" s="92"/>
      <c r="K66" s="92"/>
      <c r="L66" s="120"/>
      <c r="M66" s="120">
        <v>173.104</v>
      </c>
      <c r="N66" s="89">
        <f t="shared" si="13"/>
        <v>343.10400000000004</v>
      </c>
      <c r="O66" s="79"/>
      <c r="P66" s="92">
        <f t="shared" si="9"/>
        <v>343.10400000000004</v>
      </c>
      <c r="Q66" s="79">
        <f>-P66</f>
        <v>-343.10400000000004</v>
      </c>
      <c r="R66" s="112"/>
      <c r="S66" s="92">
        <f t="shared" si="12"/>
        <v>0</v>
      </c>
    </row>
    <row r="67" spans="1:19" ht="19.5" customHeight="1">
      <c r="A67" s="117"/>
      <c r="B67" s="128" t="s">
        <v>104</v>
      </c>
      <c r="C67" s="120">
        <v>1505.946</v>
      </c>
      <c r="D67" s="120">
        <v>2479.13684</v>
      </c>
      <c r="E67" s="123">
        <v>0</v>
      </c>
      <c r="F67" s="123">
        <v>0</v>
      </c>
      <c r="G67" s="123"/>
      <c r="H67" s="123">
        <v>0</v>
      </c>
      <c r="I67" s="120">
        <v>6.099</v>
      </c>
      <c r="J67" s="92"/>
      <c r="K67" s="92"/>
      <c r="L67" s="120">
        <v>70.62613</v>
      </c>
      <c r="M67" s="120"/>
      <c r="N67" s="89">
        <f t="shared" si="13"/>
        <v>4061.8079700000003</v>
      </c>
      <c r="O67" s="99">
        <v>-70.62613</v>
      </c>
      <c r="P67" s="92">
        <f t="shared" si="9"/>
        <v>3991.18184</v>
      </c>
      <c r="Q67" s="79">
        <f>-P67</f>
        <v>-3991.18184</v>
      </c>
      <c r="R67" s="112">
        <f t="shared" si="10"/>
        <v>0</v>
      </c>
      <c r="S67" s="92">
        <f t="shared" si="12"/>
        <v>0</v>
      </c>
    </row>
    <row r="68" spans="1:19" ht="34.5" customHeight="1">
      <c r="A68" s="117"/>
      <c r="B68" s="129" t="s">
        <v>105</v>
      </c>
      <c r="C68" s="120">
        <v>-1686.124</v>
      </c>
      <c r="D68" s="120">
        <v>-528.937281</v>
      </c>
      <c r="E68" s="123">
        <v>-15.748</v>
      </c>
      <c r="F68" s="123">
        <v>-31.970098</v>
      </c>
      <c r="G68" s="123">
        <v>-104.585</v>
      </c>
      <c r="H68" s="123"/>
      <c r="I68" s="123">
        <v>-127.416</v>
      </c>
      <c r="J68" s="123">
        <v>-0.057876</v>
      </c>
      <c r="K68" s="120">
        <v>-0.01412873</v>
      </c>
      <c r="L68" s="120"/>
      <c r="M68" s="120"/>
      <c r="N68" s="89">
        <f t="shared" si="13"/>
        <v>-2494.85238373</v>
      </c>
      <c r="O68" s="79"/>
      <c r="P68" s="92">
        <f t="shared" si="9"/>
        <v>-2494.85238373</v>
      </c>
      <c r="Q68" s="79"/>
      <c r="R68" s="112">
        <f t="shared" si="10"/>
        <v>-2494.85238373</v>
      </c>
      <c r="S68" s="92">
        <f t="shared" si="12"/>
        <v>-0.17479523461991173</v>
      </c>
    </row>
    <row r="69" spans="2:19" ht="12" customHeight="1">
      <c r="B69" s="129"/>
      <c r="C69" s="120"/>
      <c r="D69" s="120"/>
      <c r="E69" s="123"/>
      <c r="F69" s="123"/>
      <c r="G69" s="123"/>
      <c r="H69" s="123"/>
      <c r="I69" s="4"/>
      <c r="J69" s="92"/>
      <c r="K69" s="120"/>
      <c r="L69" s="120"/>
      <c r="M69" s="120"/>
      <c r="N69" s="89">
        <f t="shared" si="13"/>
        <v>0</v>
      </c>
      <c r="O69" s="79"/>
      <c r="P69" s="92"/>
      <c r="Q69" s="79"/>
      <c r="R69" s="112"/>
      <c r="S69" s="92"/>
    </row>
    <row r="70" spans="2:19" ht="34.5" customHeight="1" thickBot="1">
      <c r="B70" s="130" t="s">
        <v>106</v>
      </c>
      <c r="C70" s="131">
        <f>C20-C47</f>
        <v>-82766.96935500001</v>
      </c>
      <c r="D70" s="131">
        <f>D20-D47</f>
        <v>-1824.567068999997</v>
      </c>
      <c r="E70" s="132">
        <f>E20-E47</f>
        <v>-872.0364069999778</v>
      </c>
      <c r="F70" s="132">
        <f>F20-F47</f>
        <v>1283.9690139999998</v>
      </c>
      <c r="G70" s="132">
        <f>G20-G47</f>
        <v>3.8108810000121593</v>
      </c>
      <c r="H70" s="132">
        <f>H20-H47</f>
        <v>0</v>
      </c>
      <c r="I70" s="131">
        <f>I20-I47</f>
        <v>3306.646999999997</v>
      </c>
      <c r="J70" s="131">
        <f>J20-J47</f>
        <v>0.00020900000004075991</v>
      </c>
      <c r="K70" s="131">
        <f>K20-K47</f>
        <v>113.93450466000002</v>
      </c>
      <c r="L70" s="131">
        <f>L20-L47</f>
        <v>-128.78773</v>
      </c>
      <c r="M70" s="131">
        <f>M20-M47</f>
        <v>6.70900000000006</v>
      </c>
      <c r="N70" s="133">
        <f>SUM(C70:M70)</f>
        <v>-80877.28995233995</v>
      </c>
      <c r="O70" s="131">
        <f>O20-O47</f>
        <v>0</v>
      </c>
      <c r="P70" s="131">
        <f>P20-P47</f>
        <v>-80877.28995234001</v>
      </c>
      <c r="Q70" s="131">
        <f>Q20-Q47</f>
        <v>-128.52905199999987</v>
      </c>
      <c r="R70" s="131">
        <f>R20-R47</f>
        <v>-81005.81900433998</v>
      </c>
      <c r="S70" s="134">
        <f>R70/$R$11*100</f>
        <v>-5.675458488358438</v>
      </c>
    </row>
    <row r="71" ht="19.5" customHeight="1" thickTop="1"/>
  </sheetData>
  <sheetProtection/>
  <mergeCells count="7">
    <mergeCell ref="O2:S2"/>
    <mergeCell ref="B3:S3"/>
    <mergeCell ref="B4:S4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2023-01-27T10:51:40Z</cp:lastPrinted>
  <dcterms:created xsi:type="dcterms:W3CDTF">2023-01-27T10:45:40Z</dcterms:created>
  <dcterms:modified xsi:type="dcterms:W3CDTF">2023-01-27T10:51:49Z</dcterms:modified>
  <cp:category/>
  <cp:version/>
  <cp:contentType/>
  <cp:contentStatus/>
</cp:coreProperties>
</file>