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7440" activeTab="0"/>
  </bookViews>
  <sheets>
    <sheet name="ianuarie 202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'[2]data input'!#REF!</definedName>
    <definedName name="______bas2">'[2]data input'!#REF!</definedName>
    <definedName name="______bas3">'[2]data input'!#REF!</definedName>
    <definedName name="______BOP1">#REF!</definedName>
    <definedName name="______BOP2">'[4]BoP'!#REF!</definedName>
    <definedName name="______CPI98">'[5]REER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'[6]Annual Tables'!#REF!</definedName>
    <definedName name="______PAG2">'[6]Index'!#REF!</definedName>
    <definedName name="______PAG3">'[6]Index'!#REF!</definedName>
    <definedName name="______PAG4">'[6]Index'!#REF!</definedName>
    <definedName name="______PAG5">'[6]Index'!#REF!</definedName>
    <definedName name="______PAG6">'[6]Index'!#REF!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'[5]REER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'[4]RES'!#REF!</definedName>
    <definedName name="______rge1">#REF!</definedName>
    <definedName name="______s92">#N/A</definedName>
    <definedName name="______som1">'[2]data input'!#REF!</definedName>
    <definedName name="______som2">'[2]data input'!#REF!</definedName>
    <definedName name="______som3">'[2]data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'[7]INT_RATES_old'!$A$1:$I$34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'[8]EU2DBase'!$C$1:$F$196</definedName>
    <definedName name="______UKR2">'[8]EU2DBase'!$G$1:$U$196</definedName>
    <definedName name="______UKR3">'[8]EU2DBase'!#REF!</definedName>
    <definedName name="______WEO1">#REF!</definedName>
    <definedName name="______WEO2">#REF!</definedName>
    <definedName name="_____bas1">'[2]data input'!#REF!</definedName>
    <definedName name="_____bas2">'[2]data input'!#REF!</definedName>
    <definedName name="_____bas3">'[2]data input'!#REF!</definedName>
    <definedName name="_____BOP1">#REF!</definedName>
    <definedName name="_____BOP2">'[4]BoP'!#REF!</definedName>
    <definedName name="_____CPI98">'[5]REER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'[6]Annual Tables'!#REF!</definedName>
    <definedName name="_____PAG2">'[6]Index'!#REF!</definedName>
    <definedName name="_____PAG3">'[6]Index'!#REF!</definedName>
    <definedName name="_____PAG4">'[6]Index'!#REF!</definedName>
    <definedName name="_____PAG5">'[6]Index'!#REF!</definedName>
    <definedName name="_____PAG6">'[6]Index'!#REF!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'[5]REER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'[4]RES'!#REF!</definedName>
    <definedName name="_____rge1">#REF!</definedName>
    <definedName name="_____s92">#N/A</definedName>
    <definedName name="_____som1">'[2]data input'!#REF!</definedName>
    <definedName name="_____som2">'[2]data input'!#REF!</definedName>
    <definedName name="_____som3">'[2]data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'[7]INT_RATES_old'!$A$1:$I$34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'[8]EU2DBase'!$C$1:$F$196</definedName>
    <definedName name="_____UKR2">'[8]EU2DBase'!$G$1:$U$196</definedName>
    <definedName name="_____UKR3">'[8]EU2DBase'!#REF!</definedName>
    <definedName name="_____WEO1">#REF!</definedName>
    <definedName name="_____WEO2">#REF!</definedName>
    <definedName name="____a47">[0]!___BOP2 '[10]LINK'!$A$1:$A$42</definedName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'[4]BoP'!#REF!</definedName>
    <definedName name="____CPI98">'[5]REER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'[6]Annual Tables'!#REF!</definedName>
    <definedName name="____PAG2">'[6]Index'!#REF!</definedName>
    <definedName name="____PAG3">'[6]Index'!#REF!</definedName>
    <definedName name="____PAG4">'[6]Index'!#REF!</definedName>
    <definedName name="____PAG5">'[6]Index'!#REF!</definedName>
    <definedName name="____PAG6">'[6]Index'!#REF!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'[5]REER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'[4]RES'!#REF!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'[7]INT_RATES_old'!$A$1:$I$34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'[8]EU2DBase'!$C$1:$F$196</definedName>
    <definedName name="____UKR2">'[8]EU2DBase'!$G$1:$U$196</definedName>
    <definedName name="____UKR3">'[8]EU2DBase'!#REF!</definedName>
    <definedName name="____WEO1">#REF!</definedName>
    <definedName name="____WEO2">#REF!</definedName>
    <definedName name="___a47">#N/A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'[4]BoP'!#REF!</definedName>
    <definedName name="___CPI98">'[5]REER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'[6]Annual Tables'!#REF!</definedName>
    <definedName name="___PAG2">'[6]Index'!#REF!</definedName>
    <definedName name="___PAG3">'[6]Index'!#REF!</definedName>
    <definedName name="___PAG4">'[6]Index'!#REF!</definedName>
    <definedName name="___PAG5">'[6]Index'!#REF!</definedName>
    <definedName name="___PAG6">'[6]Index'!#REF!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'[5]REER Forecast'!#REF!</definedName>
    <definedName name="___prt1">#REF!</definedName>
    <definedName name="___prt2">#REF!</definedName>
    <definedName name="___rep1">#REF!</definedName>
    <definedName name="___rep2">#REF!</definedName>
    <definedName name="___RES2">'[4]RES'!#REF!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'[7]INT_RATES_old'!$A$1:$I$34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'[8]EU2DBase'!$C$1:$F$196</definedName>
    <definedName name="___UKR2">'[8]EU2DBase'!$G$1:$U$196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'[10]LINK'!$A$1:$A$42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'[4]BoP'!#REF!</definedName>
    <definedName name="__CPI98">'[5]REER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'[6]Annual Tables'!#REF!</definedName>
    <definedName name="__PAG2">'[6]Index'!#REF!</definedName>
    <definedName name="__PAG3">'[6]Index'!#REF!</definedName>
    <definedName name="__PAG4">'[6]Index'!#REF!</definedName>
    <definedName name="__PAG5">'[6]Index'!#REF!</definedName>
    <definedName name="__PAG6">'[6]Index'!#REF!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'[5]REER Forecast'!#REF!</definedName>
    <definedName name="__prt1">#REF!</definedName>
    <definedName name="__prt2">#REF!</definedName>
    <definedName name="__rep1">#REF!</definedName>
    <definedName name="__rep2">#REF!</definedName>
    <definedName name="__RES2">'[4]RES'!#REF!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'[7]INT_RATES_old'!$A$1:$I$34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'[10]LINK'!$A$1:$A$42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'[4]BoP'!#REF!</definedName>
    <definedName name="_C">#REF!</definedName>
    <definedName name="_C_14">#REF!</definedName>
    <definedName name="_C_25">#REF!</definedName>
    <definedName name="_CPI98">'[5]REER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'[6]Annual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'[6]Index'!#REF!</definedName>
    <definedName name="_PAG3">'[6]Index'!#REF!</definedName>
    <definedName name="_PAG4">'[6]Index'!#REF!</definedName>
    <definedName name="_PAG5">'[6]Index'!#REF!</definedName>
    <definedName name="_PAG6">'[6]Index'!#REF!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'[5]REER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'[4]RES'!#REF!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'[7]INT_RATES_old'!$A$1:$I$34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'[8]EU2DBase'!#REF!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'[10]LINK'!$A$1:$A$42</definedName>
    <definedName name="a_11">___BOP2 '[10]LINK'!$A$1:$A$42</definedName>
    <definedName name="a_14">#REF!</definedName>
    <definedName name="a_15">___BOP2 '[10]LINK'!$A$1:$A$42</definedName>
    <definedName name="a_17">___BOP2 '[10]LINK'!$A$1:$A$42</definedName>
    <definedName name="a_2">#REF!</definedName>
    <definedName name="a_20">___BOP2 '[10]LINK'!$A$1:$A$42</definedName>
    <definedName name="a_22">___BOP2 '[10]LINK'!$A$1:$A$42</definedName>
    <definedName name="a_24">___BOP2 '[10]LINK'!$A$1:$A$42</definedName>
    <definedName name="a_25">#REF!</definedName>
    <definedName name="a_28">___BOP2 '[10]LINK'!$A$1:$A$42</definedName>
    <definedName name="a_37">___BOP2 '[10]LINK'!$A$1:$A$42</definedName>
    <definedName name="a_38">___BOP2 '[10]LINK'!$A$1:$A$42</definedName>
    <definedName name="a_46">___BOP2 '[10]LINK'!$A$1:$A$42</definedName>
    <definedName name="a_47">___BOP2 '[10]LINK'!$A$1:$A$42</definedName>
    <definedName name="a_49">___BOP2 '[10]LINK'!$A$1:$A$42</definedName>
    <definedName name="a_54">___BOP2 '[10]LINK'!$A$1:$A$42</definedName>
    <definedName name="a_55">___BOP2 '[10]LINK'!$A$1:$A$42</definedName>
    <definedName name="a_56">___BOP2 '[10]LINK'!$A$1:$A$42</definedName>
    <definedName name="a_57">___BOP2 '[10]LINK'!$A$1:$A$42</definedName>
    <definedName name="a_61">___BOP2 '[10]LINK'!$A$1:$A$42</definedName>
    <definedName name="a_64">___BOP2 '[10]LINK'!$A$1:$A$42</definedName>
    <definedName name="a_65">___BOP2 '[10]LINK'!$A$1:$A$42</definedName>
    <definedName name="a_66">___BOP2 '[10]LINK'!$A$1:$A$42</definedName>
    <definedName name="a47">[0]!___BOP2 '[10]LINK'!$A$1:$A$42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'[7]BNKLOANS_old'!$A$1:$F$40</definedName>
    <definedName name="bas1">'[2]data input'!#REF!</definedName>
    <definedName name="bas2">'[2]data input'!#REF!</definedName>
    <definedName name="bas3">'[2]data input'!#REF!</definedName>
    <definedName name="BASDAT">'[6]Annual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'[4]BoP'!#REF!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'[7]CBANK_old'!$A$1:$M$48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'[10]LINK'!$A$1:$A$42</definedName>
    <definedName name="CHART2_11">#REF!</definedName>
    <definedName name="chart2_15">___BOP2 '[10]LINK'!$A$1:$A$42</definedName>
    <definedName name="chart2_17">___BOP2 '[10]LINK'!$A$1:$A$42</definedName>
    <definedName name="chart2_20">___BOP2 '[10]LINK'!$A$1:$A$42</definedName>
    <definedName name="chart2_22">___BOP2 '[10]LINK'!$A$1:$A$42</definedName>
    <definedName name="chart2_24">___BOP2 '[10]LINK'!$A$1:$A$42</definedName>
    <definedName name="chart2_28">___BOP2 '[10]LINK'!$A$1:$A$42</definedName>
    <definedName name="chart2_37">___BOP2 '[10]LINK'!$A$1:$A$42</definedName>
    <definedName name="chart2_38">___BOP2 '[10]LINK'!$A$1:$A$42</definedName>
    <definedName name="chart2_46">___BOP2 '[10]LINK'!$A$1:$A$42</definedName>
    <definedName name="chart2_47">___BOP2 '[10]LINK'!$A$1:$A$42</definedName>
    <definedName name="chart2_49">___BOP2 '[10]LINK'!$A$1:$A$42</definedName>
    <definedName name="chart2_54">___BOP2 '[10]LINK'!$A$1:$A$42</definedName>
    <definedName name="chart2_55">___BOP2 '[10]LINK'!$A$1:$A$42</definedName>
    <definedName name="chart2_56">___BOP2 '[10]LINK'!$A$1:$A$42</definedName>
    <definedName name="chart2_57">___BOP2 '[10]LINK'!$A$1:$A$42</definedName>
    <definedName name="chart2_61">___BOP2 '[10]LINK'!$A$1:$A$42</definedName>
    <definedName name="chart2_64">___BOP2 '[10]LINK'!$A$1:$A$42</definedName>
    <definedName name="chart2_65">___BOP2 '[10]LINK'!$A$1:$A$42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'[5]REER Forecast'!#REF!</definedName>
    <definedName name="CPIindex">'[5]REER Forecast'!#REF!</definedName>
    <definedName name="CPImonth">'[5]REER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'[8]EU2DBase'!$B$14:$B$31</definedName>
    <definedName name="DATESATKM">#REF!</definedName>
    <definedName name="DATESM">'[8]EU2DBase'!$B$88:$B$196</definedName>
    <definedName name="DATESMTKM">#REF!</definedName>
    <definedName name="DATESQ">'[8]EU2DBase'!$B$49:$B$72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'[7]EMPLOY_old'!$A$1:$I$52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'[10]LINK'!$A$1:$A$42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'[4]Input'!#REF!</definedName>
    <definedName name="INPUT_4">'[4]Input'!#REF!</definedName>
    <definedName name="int">#REF!</definedName>
    <definedName name="INTER_CRED">#REF!</definedName>
    <definedName name="INTER_DEPO">#REF!</definedName>
    <definedName name="INTEREST">'[7]INT_RATES_old'!$A$1:$I$35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'[6]Annual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'[4]OUTPUT'!#REF!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'[6]Annual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'[8]EU2DBase'!#REF!</definedName>
    <definedName name="NAMESM">'[8]EU2DBase'!#REF!</definedName>
    <definedName name="NAMESQ">'[8]EU2DBase'!#REF!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'[6]Index'!#REF!</definedName>
    <definedName name="PAG3">'[6]Index'!#REF!</definedName>
    <definedName name="PAG4">'[6]Index'!#REF!</definedName>
    <definedName name="PAG5">'[6]Index'!#REF!</definedName>
    <definedName name="PAG6">'[6]Index'!#REF!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'[5]REER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'ianuarie 2022 '!$A$1:$S$71</definedName>
    <definedName name="PRINT_AREA_MI">'[8]EU2DBase'!$C$12:$U$156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'ianuarie 2022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'[6]Quarterly Raw Data'!#REF!</definedName>
    <definedName name="QTAB7">'[6]Quarterly MacroFlow'!#REF!</definedName>
    <definedName name="QTAB7A">'[6]Quarterly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'[10]LINK'!$A$1:$A$42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'[4]RES'!#REF!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'[6]Annual Tables'!#REF!</definedName>
    <definedName name="TAB6B">'[6]Annual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'[7]SEI_OLD'!$A$1:$G$59</definedName>
    <definedName name="Table_1___Armenia__Selected_Economic_Indicators">'[7]SEI_OLD'!$A$1:$G$59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'[7]LABORMKT_OLD'!$A$1:$O$37</definedName>
    <definedName name="Table_10____Mozambique____Medium_Term_External_Debt__1997_2015">#REF!</definedName>
    <definedName name="Table_10__Armenia___Labor_Market_Indicators__1994_99__1">'[7]LABORMKT_OLD'!$A$1:$O$37</definedName>
    <definedName name="table_11">#REF!</definedName>
    <definedName name="Table_11._Armenia___Average_Monthly_Wages_in_the_State_Sector__1994_99__1">'[7]WAGES_old'!$A$1:$F$63</definedName>
    <definedName name="Table_11__Armenia___Average_Monthly_Wages_in_the_State_Sector__1994_99__1">'[7]WAGES_old'!$A$1:$F$63</definedName>
    <definedName name="Table_12.__Armenia__Labor_Force__Employment__and_Unemployment__1994_99">'[7]EMPLOY_old'!$A$1:$H$53</definedName>
    <definedName name="Table_12___Armenia__Labor_Force__Employment__and_Unemployment__1994_99">'[7]EMPLOY_old'!$A$1:$H$53</definedName>
    <definedName name="Table_13._Armenia___Employment_in_the_Public_Sector__1994_99">'[7]EMPL_PUBL_old'!$A$1:$F$27</definedName>
    <definedName name="Table_13__Armenia___Employment_in_the_Public_Sector__1994_99">'[7]EMPL_PUBL_old'!$A$1:$F$27</definedName>
    <definedName name="Table_14">#REF!</definedName>
    <definedName name="Table_14._Armenia___Budgetary_Sector_Employment__1994_99">'[7]EMPL_BUDG_old'!$A$1:$K$17</definedName>
    <definedName name="Table_14__Armenia___Budgetary_Sector_Employment__1994_99">'[7]EMPL_BUDG_old'!$A$1:$K$17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'[7]EXPEN_old'!$A$1:$F$25</definedName>
    <definedName name="Table_19__Armenia___Distribution_of_Current_Expenditures_in_the_Consolidated_Government_Budget__1994_99">'[7]EXPEN_old'!$A$1:$F$25</definedName>
    <definedName name="Table_2.__Armenia___Real_Gross_Domestic_Product_Growth__1994_99">'[7]NGDP_R_old'!$A$1:$L$35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'[7]TAX_REV_old'!$A$1:$F$24</definedName>
    <definedName name="Table_20__Armenia___Composition_of_Tax_Revenues_in_Consolidated_Government_Budget__1994_99">'[7]TAX_REV_old'!$A$1:$F$24</definedName>
    <definedName name="Table_21._Armenia___Accounts_of_the_Central_Bank__1994_99">'[7]CBANK_old'!$A$1:$U$46</definedName>
    <definedName name="Table_21__Armenia___Accounts_of_the_Central_Bank__1994_99">'[7]CBANK_old'!$A$1:$U$46</definedName>
    <definedName name="Table_22._Armenia___Monetary_Survey__1994_99">'[7]MSURVEY_old'!$A$1:$Q$52</definedName>
    <definedName name="Table_22__Armenia___Monetary_Survey__1994_99">'[7]MSURVEY_old'!$A$1:$Q$52</definedName>
    <definedName name="Table_23._Armenia___Commercial_Banks___Interest_Rates_for_Loans_and_Deposits_in_Drams_and_U.S._Dollars__1996_99">'[7]INT_RATES_old'!$A$1:$R$32</definedName>
    <definedName name="Table_23__Armenia___Commercial_Banks___Interest_Rates_for_Loans_and_Deposits_in_Drams_and_U_S__Dollars__1996_99">'[7]INT_RATES_old'!$A$1:$R$32</definedName>
    <definedName name="Table_24._Armenia___Treasury_Bills__1995_99">'[7]Tbill_old'!$A$1:$U$31</definedName>
    <definedName name="Table_24__Armenia___Treasury_Bills__1995_99">'[7]Tbill_old'!$A$1:$U$31</definedName>
    <definedName name="Table_25">#REF!</definedName>
    <definedName name="Table_25._Armenia___Quarterly_Balance_of_Payments_and_External_Financing__1995_99">'[7]BOP_Q_OLD'!$A$1:$F$74</definedName>
    <definedName name="Table_25__Armenia___Quarterly_Balance_of_Payments_and_External_Financing__1995_99">'[7]BOP_Q_OLD'!$A$1:$F$74</definedName>
    <definedName name="Table_26._Armenia___Summary_External_Debt_Data__1995_99">'[7]EXTDEBT_OLD'!$A$1:$F$45</definedName>
    <definedName name="Table_26__Armenia___Summary_External_Debt_Data__1995_99">'[7]EXTDEBT_OLD'!$A$1:$F$45</definedName>
    <definedName name="Table_27.__Armenia___Commodity_Composition_of_Trade__1995_99">'[7]COMP_TRADE'!$A$1:$F$29</definedName>
    <definedName name="Table_27___Armenia___Commodity_Composition_of_Trade__1995_99">'[7]COMP_TRADE'!$A$1:$F$29</definedName>
    <definedName name="Table_28._Armenia___Direction_of_Trade__1995_99">'[7]DOT'!$A$1:$F$66</definedName>
    <definedName name="Table_28__Armenia___Direction_of_Trade__1995_99">'[7]DOT'!$A$1:$F$66</definedName>
    <definedName name="Table_29._Armenia___Incorporatized_and_Partially_Privatized_Enterprises__1994_99">'[7]PRIVATE_OLD'!$A$1:$G$29</definedName>
    <definedName name="Table_29__Armenia___Incorporatized_and_Partially_Privatized_Enterprises__1994_99">'[7]PRIVATE_OLD'!$A$1:$G$29</definedName>
    <definedName name="Table_3.__Armenia_Quarterly_Real_GDP_1997_99">'[7]GDP_q_old'!$A$1:$P$31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'[7]BNKIND_old'!$A$1:$M$16</definedName>
    <definedName name="Table_30__Armenia___Banking_System_Indicators__1997_99">'[7]BNKIND_old'!$A$1:$M$16</definedName>
    <definedName name="Table_31._Armenia___Banking_Sector_Loans__1996_99">'[7]BNKLOANS_old'!$A$1:$O$40</definedName>
    <definedName name="Table_31__Armenia___Banking_Sector_Loans__1996_99">'[7]BNKLOANS_old'!$A$1:$O$40</definedName>
    <definedName name="Table_32._Armenia___Total_Electricity_Generation__Distribution_and_Collection__1994_99">'[7]ELECTR_old'!$A$1:$F$51</definedName>
    <definedName name="Table_32__Armenia___Total_Electricity_Generation__Distribution_and_Collection__1994_99">'[7]ELECTR_old'!$A$1:$F$51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'[7]taxrevSum'!$A$1:$F$52</definedName>
    <definedName name="Table_34__General_Government_Tax_Revenue_Performance_in_Armenia_and_Comparator_Countries_1995___1998_1">'[7]taxrevSum'!$A$1:$F$52</definedName>
    <definedName name="Table_4.__Moldova____Monetary_Survey_and_Projections__1994_98_1">#REF!</definedName>
    <definedName name="Table_4._Armenia___Gross_Domestic_Product__1994_99">'[7]NGDP_old'!$A$1:$O$33</definedName>
    <definedName name="Table_4___Moldova____Monetary_Survey_and_Projections__1994_98_1">#REF!</definedName>
    <definedName name="Table_4__Armenia___Gross_Domestic_Product__1994_99">'[7]NGDP_old'!$A$1:$O$33</definedName>
    <definedName name="Table_4SR">#REF!</definedName>
    <definedName name="Table_5._Armenia___Production_of_Selected_Agricultural_Products__1994_99">'[7]AGRI_old'!$A$1:$S$22</definedName>
    <definedName name="Table_5__Armenia___Production_of_Selected_Agricultural_Products__1994_99">'[7]AGRI_old'!$A$1:$S$22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'[7]INDCOM_old'!$A$1:$L$31</definedName>
    <definedName name="Table_6___Moldova__Balance_of_Payments__1994_98">#REF!</definedName>
    <definedName name="Table_6__Armenia___Production_of_Selected_Industrial_Commodities__1994_99">'[7]INDCOM_old'!$A$1:$L$31</definedName>
    <definedName name="Table_7._Armenia___Consumer_Prices__1994_99">'[7]CPI_old'!$A$1:$I$102</definedName>
    <definedName name="Table_7__Armenia___Consumer_Prices__1994_99">'[7]CPI_old'!$A$1:$I$102</definedName>
    <definedName name="Table_8.__Armenia___Selected_Energy_Prices__1994_99__1">'[7]ENERGY_old'!$A$1:$AF$25</definedName>
    <definedName name="Table_8___Armenia___Selected_Energy_Prices__1994_99__1">'[7]ENERGY_old'!$A$1:$AF$25</definedName>
    <definedName name="Table_9._Armenia___Regulated_Prices_for_Main_Commodities_and_Services__1994_99__1">'[7]MAINCOM_old '!$A$1:$H$20</definedName>
    <definedName name="Table_9__Armenia___Regulated_Prices_for_Main_Commodities_and_Services__1994_99__1">'[7]MAINCOM_old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'[4]Trade'!#REF!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'[8]EU2DBase'!$C$1:$F$196</definedName>
    <definedName name="UKR2">'[8]EU2DBase'!$G$1:$U$196</definedName>
    <definedName name="UKR3">'[8]EU2DBase'!#REF!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'[5]REER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'[10]LINK'!$A$1:$A$42</definedName>
    <definedName name="xxWRS_1_15">___BOP2 '[10]LINK'!$A$1:$A$42</definedName>
    <definedName name="xxWRS_1_17">___BOP2 '[10]LINK'!$A$1:$A$42</definedName>
    <definedName name="xxWRS_1_2">#REF!</definedName>
    <definedName name="xxWRS_1_20">___BOP2 '[10]LINK'!$A$1:$A$42</definedName>
    <definedName name="xxWRS_1_22">___BOP2 '[10]LINK'!$A$1:$A$42</definedName>
    <definedName name="xxWRS_1_24">___BOP2 '[10]LINK'!$A$1:$A$42</definedName>
    <definedName name="xxWRS_1_28">___BOP2 '[10]LINK'!$A$1:$A$42</definedName>
    <definedName name="xxWRS_1_37">___BOP2 '[10]LINK'!$A$1:$A$42</definedName>
    <definedName name="xxWRS_1_38">___BOP2 '[10]LINK'!$A$1:$A$42</definedName>
    <definedName name="xxWRS_1_46">___BOP2 '[10]LINK'!$A$1:$A$42</definedName>
    <definedName name="xxWRS_1_47">___BOP2 '[10]LINK'!$A$1:$A$42</definedName>
    <definedName name="xxWRS_1_49">___BOP2 '[10]LINK'!$A$1:$A$42</definedName>
    <definedName name="xxWRS_1_54">___BOP2 '[10]LINK'!$A$1:$A$42</definedName>
    <definedName name="xxWRS_1_55">___BOP2 '[10]LINK'!$A$1:$A$42</definedName>
    <definedName name="xxWRS_1_56">___BOP2 '[10]LINK'!$A$1:$A$42</definedName>
    <definedName name="xxWRS_1_57">___BOP2 '[10]LINK'!$A$1:$A$42</definedName>
    <definedName name="xxWRS_1_61">___BOP2 '[10]LINK'!$A$1:$A$42</definedName>
    <definedName name="xxWRS_1_63">___BOP2 '[10]LINK'!$A$1:$A$42</definedName>
    <definedName name="xxWRS_1_64">___BOP2 '[10]LINK'!$A$1:$A$42</definedName>
    <definedName name="xxWRS_1_65">___BOP2 '[10]LINK'!$A$1:$A$42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<sst xmlns="http://schemas.openxmlformats.org/spreadsheetml/2006/main" count="116" uniqueCount="108">
  <si>
    <t>Anexa nr.1</t>
  </si>
  <si>
    <t xml:space="preserve">BUGETUL GENERAL CONSOLIDAT </t>
  </si>
  <si>
    <t>Realizări 01.01 - 31.01.2022</t>
  </si>
  <si>
    <t>PIB 2022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</si>
  <si>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</si>
  <si>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</si>
  <si>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</si>
  <si>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</si>
  <si>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</si>
  <si>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</si>
  <si>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</si>
  <si>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</si>
  <si>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</si>
  <si>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</si>
  <si>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</si>
  <si>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</si>
  <si>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</si>
  <si>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</si>
  <si>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</si>
  <si>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</si>
  <si>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</si>
  <si>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</si>
  <si>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</si>
  <si>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</si>
  <si>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</si>
  <si>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</si>
  <si>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</si>
  <si>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</si>
  <si>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</si>
  <si>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</si>
  <si>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</si>
  <si>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</si>
  <si>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</si>
  <si>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</si>
  <si>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</si>
  <si>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</si>
  <si>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</si>
  <si>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</si>
  <si>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</si>
  <si>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</si>
  <si>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</si>
  <si>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</si>
  <si>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</si>
  <si>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</si>
  <si>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</si>
  <si>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</si>
  <si>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</si>
  <si>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</si>
  <si>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</si>
  <si>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</si>
  <si>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</si>
  <si>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</si>
  <si>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</si>
  <si>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</si>
  <si>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</si>
  <si>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</si>
  <si>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</si>
  <si>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</si>
  <si>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</si>
  <si>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</si>
  <si>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</si>
  <si>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</si>
  <si>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</si>
  <si>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</si>
  <si>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</si>
  <si>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</si>
  <si>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</si>
  <si>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</si>
  <si>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</si>
  <si>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</si>
  <si>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</si>
  <si>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</si>
  <si>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</si>
  <si>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</si>
  <si>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</si>
  <si>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</si>
  <si>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</si>
  <si>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</si>
  <si>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</si>
  <si>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</si>
  <si>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</si>
  <si>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</si>
  <si>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</si>
  <si>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</si>
  <si>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Sume aferente asistentei financiare nerambursabile alocate pentru PNRR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</si>
  <si>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</si>
  <si>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</si>
  <si>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</si>
  <si>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</si>
  <si>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</si>
  <si>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</si>
  <si>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</si>
  <si>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</si>
  <si>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</si>
  <si>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</si>
  <si>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</si>
  <si>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</si>
  <si>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</si>
  <si>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Proiecte cu finantare din sumele 
reprezentând asistenta financiara
nerambursabila aferenta PNRR</t>
  </si>
  <si>
    <t>Proiecte cu finantare din sumele aferente componentei de imprumut a PNRR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</si>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</sst>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0000"/>
    <numFmt numFmtId="170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4"/>
      <color indexed="8"/>
      <name val="Arial"/>
      <family val="2"/>
    </font>
    <font>
      <b/>
      <sz val="13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11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0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Alignment="1">
      <alignment horizontal="center" vertical="center"/>
    </xf>
    <xf numFmtId="164" fontId="3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3" fontId="3" fillId="33" borderId="0" xfId="0" applyNumberFormat="1" applyFont="1" applyFill="1" applyBorder="1" applyAlignment="1" applyProtection="1">
      <alignment horizontal="right" vertical="center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164" fontId="12" fillId="33" borderId="0" xfId="0" applyNumberFormat="1" applyFont="1" applyFill="1" applyAlignment="1" applyProtection="1">
      <alignment horizontal="right" vertical="center"/>
      <protection locked="0"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9" fontId="14" fillId="33" borderId="0" xfId="0" applyNumberFormat="1" applyFont="1" applyFill="1" applyBorder="1" applyAlignment="1" applyProtection="1">
      <alignment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3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ianuarie%20%202022%20-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anuarie 2022 "/>
      <sheetName val="UAT ianuarie 2022"/>
      <sheetName val="consolidari ianuarie"/>
      <sheetName val="decembrie 2021  (valori)"/>
      <sheetName val="UAT decembrie 2021 (valori)"/>
      <sheetName val="noiembrie 2021  (valori)"/>
      <sheetName val="UAT noiembrie (val)"/>
      <sheetName val="decembrie in luna"/>
      <sheetName val="Sinteza - An 2"/>
      <sheetName val="Sinteza - An 2 (engleza)"/>
      <sheetName val="2021 Engl"/>
      <sheetName val="2021 - 2022"/>
      <sheetName val="Progr.11.02.2022.(Liliana)"/>
      <sheetName val="Sinteza - program 3 luni "/>
      <sheetName val="program trim I _%.exec"/>
      <sheetName val="Sinteza - Anexa program anual"/>
      <sheetName val="program %.exec"/>
      <sheetName val="dob_trez"/>
      <sheetName val="SPECIAL_CNAIR"/>
      <sheetName val="CNAIR_ex"/>
      <sheetName val="ianuarie 2021 "/>
      <sheetName val="ianuarie 2021 leg"/>
      <sheetName val="Sinteza-anexa program 9 luni "/>
      <sheetName val="program 9 luni .%.exec "/>
      <sheetName val="Sinteza-Anexa program 6 luni"/>
      <sheetName val="progr 6 luni % execuție  "/>
      <sheetName val="decembrie 2020 sit.financiare"/>
      <sheetName val="bgc desfasurat"/>
      <sheetName val="pres (DS)"/>
      <sheetName val="progr 6 luni % execuție   (VA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71"/>
  <sheetViews>
    <sheetView showZeros="0" tabSelected="1" zoomScale="85" zoomScaleNormal="85" zoomScaleSheetLayoutView="75" zoomScalePageLayoutView="0" workbookViewId="0" topLeftCell="A37">
      <selection activeCell="L7" sqref="L7"/>
    </sheetView>
  </sheetViews>
  <sheetFormatPr defaultColWidth="8.8515625" defaultRowHeight="19.5" customHeight="1" outlineLevelRow="1"/>
  <cols>
    <col min="1" max="1" width="3.8515625" style="17" customWidth="1"/>
    <col min="2" max="2" width="54.421875" style="24" customWidth="1"/>
    <col min="3" max="3" width="21.140625" style="24" customWidth="1"/>
    <col min="4" max="4" width="13.7109375" style="24" customWidth="1"/>
    <col min="5" max="5" width="16.00390625" style="127" customWidth="1"/>
    <col min="6" max="6" width="12.7109375" style="127" customWidth="1"/>
    <col min="7" max="7" width="15.7109375" style="127" customWidth="1"/>
    <col min="8" max="8" width="10.7109375" style="127" customWidth="1"/>
    <col min="9" max="9" width="15.8515625" style="24" customWidth="1"/>
    <col min="10" max="10" width="12.7109375" style="24" customWidth="1"/>
    <col min="11" max="11" width="12.8515625" style="24" customWidth="1"/>
    <col min="12" max="12" width="14.28125" style="24" customWidth="1"/>
    <col min="13" max="13" width="13.7109375" style="24" customWidth="1"/>
    <col min="14" max="14" width="14.00390625" style="25" customWidth="1"/>
    <col min="15" max="15" width="11.7109375" style="24" customWidth="1"/>
    <col min="16" max="16" width="12.7109375" style="25" customWidth="1"/>
    <col min="17" max="17" width="11.57421875" style="24" customWidth="1"/>
    <col min="18" max="18" width="15.7109375" style="26" customWidth="1"/>
    <col min="19" max="19" width="9.57421875" style="50" customWidth="1"/>
    <col min="20" max="16384" width="8.8515625" style="17" customWidth="1"/>
  </cols>
  <sheetData>
    <row r="1" spans="2:19" ht="23.25" customHeight="1">
      <c r="B1" s="20"/>
      <c r="C1" s="17"/>
      <c r="D1" s="17"/>
      <c r="E1" s="21"/>
      <c r="F1" s="21"/>
      <c r="G1" s="21"/>
      <c r="H1" s="22"/>
      <c r="I1" s="23"/>
      <c r="S1" s="27" t="s">
        <v>0</v>
      </c>
    </row>
    <row r="2" spans="2:19" ht="15" customHeight="1">
      <c r="B2" s="28"/>
      <c r="C2" s="29"/>
      <c r="D2" s="30"/>
      <c r="E2" s="31"/>
      <c r="F2" s="31"/>
      <c r="G2" s="31"/>
      <c r="H2" s="31"/>
      <c r="I2" s="29"/>
      <c r="J2" s="32"/>
      <c r="K2" s="30"/>
      <c r="L2" s="17"/>
      <c r="M2" s="17"/>
      <c r="N2" s="33"/>
      <c r="O2" s="137"/>
      <c r="P2" s="137"/>
      <c r="Q2" s="137"/>
      <c r="R2" s="137"/>
      <c r="S2" s="137"/>
    </row>
    <row r="3" spans="2:19" ht="22.5" customHeight="1" outlineLevel="1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2:19" ht="15.75" outlineLevel="1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2:19" ht="15.75" outlineLevel="1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2:19" ht="15.75" outlineLevel="1">
      <c r="B6" s="34"/>
      <c r="C6" s="35"/>
      <c r="D6" s="35"/>
      <c r="E6" s="35"/>
      <c r="F6" s="34"/>
      <c r="G6" s="34"/>
      <c r="H6" s="34"/>
      <c r="I6" s="36"/>
      <c r="J6" s="37"/>
      <c r="K6" s="37"/>
      <c r="L6" s="38"/>
      <c r="M6" s="38"/>
      <c r="N6" s="5"/>
      <c r="O6" s="34"/>
      <c r="P6" s="34"/>
      <c r="Q6" s="34"/>
      <c r="R6" s="34"/>
      <c r="S6" s="34"/>
    </row>
    <row r="7" spans="2:19" ht="15.75" outlineLevel="1">
      <c r="B7" s="39"/>
      <c r="C7" s="35"/>
      <c r="D7" s="35"/>
      <c r="E7" s="35"/>
      <c r="F7" s="35"/>
      <c r="G7" s="35"/>
      <c r="H7" s="40"/>
      <c r="I7" s="1"/>
      <c r="J7" s="41"/>
      <c r="K7" s="41"/>
      <c r="L7" s="40"/>
      <c r="M7" s="40"/>
      <c r="N7" s="40"/>
      <c r="P7" s="40"/>
      <c r="Q7" s="40"/>
      <c r="R7" s="34"/>
      <c r="S7" s="40"/>
    </row>
    <row r="8" spans="2:19" ht="0" customHeight="1" hidden="1" outlineLevel="1">
      <c r="B8" s="6"/>
      <c r="C8" s="35"/>
      <c r="D8" s="35"/>
      <c r="E8" s="35"/>
      <c r="F8" s="40"/>
      <c r="G8" s="35"/>
      <c r="H8" s="40"/>
      <c r="I8" s="41"/>
      <c r="J8" s="42"/>
      <c r="K8" s="43"/>
      <c r="L8" s="40"/>
      <c r="M8" s="40"/>
      <c r="N8" s="40"/>
      <c r="O8" s="40"/>
      <c r="P8" s="40"/>
      <c r="Q8" s="40"/>
      <c r="R8" s="34"/>
      <c r="S8" s="40"/>
    </row>
    <row r="9" spans="2:19" ht="15.75" outlineLevel="1">
      <c r="B9" s="6"/>
      <c r="C9" s="35"/>
      <c r="D9" s="35"/>
      <c r="E9" s="35"/>
      <c r="F9" s="35"/>
      <c r="G9" s="35"/>
      <c r="H9" s="40"/>
      <c r="I9" s="44"/>
      <c r="J9" s="45"/>
      <c r="K9" s="35"/>
      <c r="L9" s="46"/>
      <c r="M9" s="46"/>
      <c r="N9" s="40"/>
      <c r="O9" s="40"/>
      <c r="P9" s="40"/>
      <c r="Q9" s="40"/>
      <c r="R9" s="40"/>
      <c r="S9" s="40"/>
    </row>
    <row r="10" spans="2:14" ht="24" customHeight="1" outlineLevel="1">
      <c r="B10" s="48"/>
      <c r="C10" s="5"/>
      <c r="D10" s="5"/>
      <c r="E10" s="5"/>
      <c r="F10" s="5"/>
      <c r="G10" s="5"/>
      <c r="H10" s="5"/>
      <c r="I10" s="5"/>
      <c r="J10" s="37"/>
      <c r="K10" s="49"/>
      <c r="L10" s="37"/>
      <c r="M10" s="37"/>
      <c r="N10" s="38"/>
    </row>
    <row r="11" spans="2:19" ht="18.75" customHeight="1" outlineLevel="1">
      <c r="B11" s="2"/>
      <c r="C11" s="5"/>
      <c r="D11" s="5"/>
      <c r="E11" s="5"/>
      <c r="F11" s="5"/>
      <c r="G11" s="5"/>
      <c r="H11" s="5"/>
      <c r="I11" s="5"/>
      <c r="J11" s="51"/>
      <c r="K11" s="38"/>
      <c r="L11" s="51"/>
      <c r="M11" s="51"/>
      <c r="N11" s="51"/>
      <c r="O11" s="52"/>
      <c r="P11" s="52"/>
      <c r="Q11" s="25" t="s">
        <v>3</v>
      </c>
      <c r="R11" s="3">
        <v>1314500</v>
      </c>
      <c r="S11" s="53"/>
    </row>
    <row r="12" spans="2:19" ht="18" outlineLevel="1">
      <c r="B12" s="2"/>
      <c r="C12" s="38"/>
      <c r="D12" s="38"/>
      <c r="E12" s="38"/>
      <c r="F12" s="38"/>
      <c r="G12" s="38"/>
      <c r="H12" s="54"/>
      <c r="I12" s="55"/>
      <c r="J12" s="17"/>
      <c r="K12" s="47"/>
      <c r="L12" s="47"/>
      <c r="M12" s="47"/>
      <c r="N12" s="32"/>
      <c r="O12" s="56"/>
      <c r="P12" s="57"/>
      <c r="Q12" s="56"/>
      <c r="R12" s="58"/>
      <c r="S12" s="59" t="s">
        <v>4</v>
      </c>
    </row>
    <row r="13" spans="2:19" ht="18">
      <c r="B13" s="4"/>
      <c r="C13" s="60" t="s">
        <v>5</v>
      </c>
      <c r="D13" s="60" t="s">
        <v>5</v>
      </c>
      <c r="E13" s="61" t="s">
        <v>5</v>
      </c>
      <c r="F13" s="61" t="s">
        <v>5</v>
      </c>
      <c r="G13" s="61" t="s">
        <v>6</v>
      </c>
      <c r="H13" s="61" t="s">
        <v>7</v>
      </c>
      <c r="I13" s="60" t="s">
        <v>5</v>
      </c>
      <c r="J13" s="60" t="s">
        <v>8</v>
      </c>
      <c r="K13" s="60" t="s">
        <v>9</v>
      </c>
      <c r="L13" s="60" t="s">
        <v>9</v>
      </c>
      <c r="M13" s="60" t="s">
        <v>10</v>
      </c>
      <c r="N13" s="62" t="s">
        <v>11</v>
      </c>
      <c r="O13" s="60" t="s">
        <v>12</v>
      </c>
      <c r="P13" s="63" t="s">
        <v>11</v>
      </c>
      <c r="Q13" s="60" t="s">
        <v>13</v>
      </c>
      <c r="R13" s="140" t="s">
        <v>14</v>
      </c>
      <c r="S13" s="140"/>
    </row>
    <row r="14" spans="2:19" ht="15" customHeight="1">
      <c r="B14" s="64"/>
      <c r="C14" s="65" t="s">
        <v>15</v>
      </c>
      <c r="D14" s="65" t="s">
        <v>16</v>
      </c>
      <c r="E14" s="66" t="s">
        <v>17</v>
      </c>
      <c r="F14" s="66" t="s">
        <v>18</v>
      </c>
      <c r="G14" s="66" t="s">
        <v>19</v>
      </c>
      <c r="H14" s="66" t="s">
        <v>20</v>
      </c>
      <c r="I14" s="65" t="s">
        <v>21</v>
      </c>
      <c r="J14" s="65" t="s">
        <v>20</v>
      </c>
      <c r="K14" s="65" t="s">
        <v>22</v>
      </c>
      <c r="L14" s="65" t="s">
        <v>23</v>
      </c>
      <c r="M14" s="67"/>
      <c r="N14" s="68"/>
      <c r="O14" s="65" t="s">
        <v>24</v>
      </c>
      <c r="P14" s="69" t="s">
        <v>25</v>
      </c>
      <c r="Q14" s="70" t="s">
        <v>26</v>
      </c>
      <c r="R14" s="141"/>
      <c r="S14" s="141"/>
    </row>
    <row r="15" spans="2:19" ht="15.75" customHeight="1">
      <c r="B15" s="71"/>
      <c r="C15" s="65" t="s">
        <v>27</v>
      </c>
      <c r="D15" s="65" t="s">
        <v>28</v>
      </c>
      <c r="E15" s="66" t="s">
        <v>29</v>
      </c>
      <c r="F15" s="66" t="s">
        <v>30</v>
      </c>
      <c r="G15" s="66" t="s">
        <v>31</v>
      </c>
      <c r="H15" s="66" t="s">
        <v>32</v>
      </c>
      <c r="I15" s="65" t="s">
        <v>33</v>
      </c>
      <c r="J15" s="65" t="s">
        <v>34</v>
      </c>
      <c r="K15" s="65" t="s">
        <v>35</v>
      </c>
      <c r="L15" s="65" t="s">
        <v>36</v>
      </c>
      <c r="M15" s="35"/>
      <c r="N15" s="68"/>
      <c r="O15" s="65" t="s">
        <v>37</v>
      </c>
      <c r="P15" s="69" t="s">
        <v>38</v>
      </c>
      <c r="Q15" s="70" t="s">
        <v>39</v>
      </c>
      <c r="R15" s="141"/>
      <c r="S15" s="141"/>
    </row>
    <row r="16" spans="2:19" ht="18">
      <c r="B16" s="72"/>
      <c r="C16" s="73"/>
      <c r="D16" s="65" t="s">
        <v>40</v>
      </c>
      <c r="E16" s="66" t="s">
        <v>41</v>
      </c>
      <c r="F16" s="66" t="s">
        <v>42</v>
      </c>
      <c r="G16" s="66" t="s">
        <v>43</v>
      </c>
      <c r="H16" s="66"/>
      <c r="I16" s="65" t="s">
        <v>44</v>
      </c>
      <c r="J16" s="65" t="s">
        <v>45</v>
      </c>
      <c r="K16" s="65"/>
      <c r="L16" s="65" t="s">
        <v>46</v>
      </c>
      <c r="M16" s="35"/>
      <c r="N16" s="68"/>
      <c r="O16" s="65" t="s">
        <v>47</v>
      </c>
      <c r="P16" s="68" t="s">
        <v>48</v>
      </c>
      <c r="Q16" s="70" t="s">
        <v>49</v>
      </c>
      <c r="R16" s="141"/>
      <c r="S16" s="141"/>
    </row>
    <row r="17" spans="2:19" ht="15.75" customHeight="1">
      <c r="B17" s="56"/>
      <c r="C17" s="17"/>
      <c r="D17" s="65" t="s">
        <v>50</v>
      </c>
      <c r="E17" s="66"/>
      <c r="F17" s="66"/>
      <c r="G17" s="66" t="s">
        <v>51</v>
      </c>
      <c r="H17" s="66"/>
      <c r="I17" s="65" t="s">
        <v>52</v>
      </c>
      <c r="J17" s="65"/>
      <c r="K17" s="65"/>
      <c r="L17" s="65" t="s">
        <v>53</v>
      </c>
      <c r="M17" s="65"/>
      <c r="N17" s="68"/>
      <c r="O17" s="65"/>
      <c r="P17" s="68"/>
      <c r="Q17" s="70"/>
      <c r="R17" s="142" t="s">
        <v>54</v>
      </c>
      <c r="S17" s="137" t="s">
        <v>55</v>
      </c>
    </row>
    <row r="18" spans="2:19" ht="51" customHeight="1">
      <c r="B18" s="74"/>
      <c r="C18" s="17"/>
      <c r="D18" s="75"/>
      <c r="E18" s="75"/>
      <c r="F18" s="75"/>
      <c r="G18" s="66" t="s">
        <v>56</v>
      </c>
      <c r="H18" s="66"/>
      <c r="I18" s="76" t="s">
        <v>57</v>
      </c>
      <c r="J18" s="65"/>
      <c r="K18" s="65"/>
      <c r="L18" s="76" t="s">
        <v>58</v>
      </c>
      <c r="M18" s="76"/>
      <c r="N18" s="68"/>
      <c r="O18" s="65"/>
      <c r="P18" s="68"/>
      <c r="Q18" s="70"/>
      <c r="R18" s="142"/>
      <c r="S18" s="137"/>
    </row>
    <row r="19" spans="2:19" ht="18" customHeight="1" thickBot="1">
      <c r="B19" s="128"/>
      <c r="C19" s="79"/>
      <c r="D19" s="129"/>
      <c r="E19" s="129"/>
      <c r="F19" s="129"/>
      <c r="G19" s="130"/>
      <c r="H19" s="130"/>
      <c r="I19" s="131"/>
      <c r="J19" s="132"/>
      <c r="K19" s="132"/>
      <c r="L19" s="131"/>
      <c r="M19" s="131"/>
      <c r="N19" s="133"/>
      <c r="O19" s="132"/>
      <c r="P19" s="133"/>
      <c r="Q19" s="134"/>
      <c r="R19" s="135"/>
      <c r="S19" s="136"/>
    </row>
    <row r="20" spans="2:19" s="83" customFormat="1" ht="30.75" customHeight="1" thickTop="1">
      <c r="B20" s="7" t="s">
        <v>59</v>
      </c>
      <c r="C20" s="8">
        <f>C21+C37+C38+C39+C40+C41+C42+C43+C44+C45</f>
        <v>20710.003752999997</v>
      </c>
      <c r="D20" s="8">
        <f aca="true" t="shared" si="0" ref="D20:L20">D21+D37+D38+D39+D40+D41+D42+D43+D44+D45</f>
        <v>8259.05788</v>
      </c>
      <c r="E20" s="8">
        <f t="shared" si="0"/>
        <v>7102.56991</v>
      </c>
      <c r="F20" s="8">
        <f t="shared" si="0"/>
        <v>283.578001</v>
      </c>
      <c r="G20" s="8">
        <f t="shared" si="0"/>
        <v>3284.6562220000005</v>
      </c>
      <c r="H20" s="8">
        <f t="shared" si="0"/>
        <v>0</v>
      </c>
      <c r="I20" s="8">
        <f t="shared" si="0"/>
        <v>2898.492</v>
      </c>
      <c r="J20" s="8">
        <f t="shared" si="0"/>
        <v>22.477877</v>
      </c>
      <c r="K20" s="8">
        <f t="shared" si="0"/>
        <v>6.38893537</v>
      </c>
      <c r="L20" s="8">
        <f t="shared" si="0"/>
        <v>505.24154</v>
      </c>
      <c r="M20" s="10">
        <f>M21+M37+M38+M39+M40+M41+M42+M43+M44</f>
        <v>16.578</v>
      </c>
      <c r="N20" s="80">
        <f>SUM(C20:M20)</f>
        <v>43089.044118369995</v>
      </c>
      <c r="O20" s="81">
        <f>O21+O37+O38+O41+O39</f>
        <v>-4964.16458362</v>
      </c>
      <c r="P20" s="80">
        <f aca="true" t="shared" si="1" ref="P20:P42">N20+O20</f>
        <v>38124.87953475</v>
      </c>
      <c r="Q20" s="81">
        <f>Q21+Q37+Q38+Q41+Q43</f>
        <v>-1636.928</v>
      </c>
      <c r="R20" s="82">
        <f>P20+Q20</f>
        <v>36487.95153475</v>
      </c>
      <c r="S20" s="80">
        <f>R20/$R$11*100</f>
        <v>2.775804605154051</v>
      </c>
    </row>
    <row r="21" spans="2:19" s="85" customFormat="1" ht="18.75" customHeight="1">
      <c r="B21" s="9" t="s">
        <v>60</v>
      </c>
      <c r="C21" s="8">
        <f>C22+C35+C36</f>
        <v>18189.834753</v>
      </c>
      <c r="D21" s="8">
        <f>D22+D35+D36</f>
        <v>6558.495000000001</v>
      </c>
      <c r="E21" s="10">
        <f>E22+E35+E36</f>
        <v>7102.56991</v>
      </c>
      <c r="F21" s="10">
        <f>F22+F35+F36</f>
        <v>244.037001</v>
      </c>
      <c r="G21" s="10">
        <f>G22+G35+G36</f>
        <v>3233.1982220000004</v>
      </c>
      <c r="H21" s="10"/>
      <c r="I21" s="8">
        <f>I22+I35+I36</f>
        <v>1147.215</v>
      </c>
      <c r="J21" s="8"/>
      <c r="K21" s="11">
        <f>K22+K35+K36</f>
        <v>6.38893537</v>
      </c>
      <c r="L21" s="11">
        <f>L22+L35+L36</f>
        <v>138.32999999999998</v>
      </c>
      <c r="M21" s="11">
        <f>M22+M35+M36</f>
        <v>16.578</v>
      </c>
      <c r="N21" s="80">
        <f aca="true" t="shared" si="2" ref="N21:N44">SUM(C21:M21)</f>
        <v>36636.64682137</v>
      </c>
      <c r="O21" s="8">
        <f>O22+O35+O36</f>
        <v>-1537.7314756199999</v>
      </c>
      <c r="P21" s="11">
        <f t="shared" si="1"/>
        <v>35098.91534575</v>
      </c>
      <c r="Q21" s="8">
        <f>Q22+Q35+Q36</f>
        <v>0</v>
      </c>
      <c r="R21" s="84">
        <f aca="true" t="shared" si="3" ref="R21:R42">P21+Q21</f>
        <v>35098.91534575</v>
      </c>
      <c r="S21" s="11">
        <f aca="true" t="shared" si="4" ref="S21:S43">R21/$R$11*100</f>
        <v>2.6701342978889313</v>
      </c>
    </row>
    <row r="22" spans="2:19" ht="28.5" customHeight="1">
      <c r="B22" s="86" t="s">
        <v>61</v>
      </c>
      <c r="C22" s="16">
        <f>C23+C27+C28+C33+C34</f>
        <v>14015.785386000001</v>
      </c>
      <c r="D22" s="16">
        <f>D23+D27+D28+D33+D34</f>
        <v>4886.27</v>
      </c>
      <c r="E22" s="87">
        <f aca="true" t="shared" si="5" ref="E22:L22">E23+E27+E28+E33+E34</f>
        <v>0</v>
      </c>
      <c r="F22" s="87">
        <f t="shared" si="5"/>
        <v>0</v>
      </c>
      <c r="G22" s="88">
        <f t="shared" si="5"/>
        <v>0.577</v>
      </c>
      <c r="H22" s="87">
        <f t="shared" si="5"/>
        <v>0</v>
      </c>
      <c r="I22" s="16">
        <f>I23+I27+I28+I33+I34</f>
        <v>141.423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/>
      <c r="N22" s="80">
        <f t="shared" si="2"/>
        <v>19044.055386</v>
      </c>
      <c r="O22" s="18">
        <f>O23+O27+O28+O33+O34</f>
        <v>0</v>
      </c>
      <c r="P22" s="16">
        <f t="shared" si="1"/>
        <v>19044.055386</v>
      </c>
      <c r="Q22" s="18">
        <f>Q23+Q27+Q28+Q33+Q34</f>
        <v>0</v>
      </c>
      <c r="R22" s="11">
        <f t="shared" si="3"/>
        <v>19044.055386</v>
      </c>
      <c r="S22" s="16">
        <f t="shared" si="4"/>
        <v>1.4487680019779383</v>
      </c>
    </row>
    <row r="23" spans="2:19" ht="33.75" customHeight="1">
      <c r="B23" s="89" t="s">
        <v>62</v>
      </c>
      <c r="C23" s="16">
        <f aca="true" t="shared" si="6" ref="C23:H23">C24+C25+C26</f>
        <v>615.630119</v>
      </c>
      <c r="D23" s="16">
        <f>D24+D25+D26</f>
        <v>2499.527</v>
      </c>
      <c r="E23" s="87">
        <f t="shared" si="6"/>
        <v>0</v>
      </c>
      <c r="F23" s="87">
        <f t="shared" si="6"/>
        <v>0</v>
      </c>
      <c r="G23" s="87">
        <f t="shared" si="6"/>
        <v>0</v>
      </c>
      <c r="H23" s="87">
        <f t="shared" si="6"/>
        <v>0</v>
      </c>
      <c r="I23" s="87">
        <f>I24+I25+I26</f>
        <v>0</v>
      </c>
      <c r="J23" s="18">
        <f>J24+J25+J26</f>
        <v>0</v>
      </c>
      <c r="K23" s="5">
        <f>K24+K25+K26</f>
        <v>0</v>
      </c>
      <c r="L23" s="18">
        <f>L24+L25+L26</f>
        <v>0</v>
      </c>
      <c r="M23" s="18">
        <f>M24+M25+M26</f>
        <v>0</v>
      </c>
      <c r="N23" s="80">
        <f t="shared" si="2"/>
        <v>3115.157119</v>
      </c>
      <c r="O23" s="18">
        <f>O24+O25+O26</f>
        <v>0</v>
      </c>
      <c r="P23" s="16">
        <f t="shared" si="1"/>
        <v>3115.157119</v>
      </c>
      <c r="Q23" s="18">
        <f>Q24+Q25+Q26</f>
        <v>0</v>
      </c>
      <c r="R23" s="11">
        <f t="shared" si="3"/>
        <v>3115.157119</v>
      </c>
      <c r="S23" s="16">
        <f>R23/$R$11*100</f>
        <v>0.23698418554583492</v>
      </c>
    </row>
    <row r="24" spans="2:19" ht="22.5" customHeight="1">
      <c r="B24" s="90" t="s">
        <v>63</v>
      </c>
      <c r="C24" s="5">
        <v>280.218</v>
      </c>
      <c r="D24" s="5">
        <v>0.021</v>
      </c>
      <c r="E24" s="87"/>
      <c r="F24" s="87"/>
      <c r="G24" s="87"/>
      <c r="H24" s="87"/>
      <c r="I24" s="16"/>
      <c r="J24" s="5"/>
      <c r="K24" s="5"/>
      <c r="L24" s="5"/>
      <c r="M24" s="5"/>
      <c r="N24" s="80">
        <f t="shared" si="2"/>
        <v>280.23900000000003</v>
      </c>
      <c r="O24" s="5"/>
      <c r="P24" s="16">
        <f t="shared" si="1"/>
        <v>280.23900000000003</v>
      </c>
      <c r="Q24" s="5"/>
      <c r="R24" s="11">
        <f t="shared" si="3"/>
        <v>280.23900000000003</v>
      </c>
      <c r="S24" s="16">
        <f>R24/$R$11*100</f>
        <v>0.02131905667554203</v>
      </c>
    </row>
    <row r="25" spans="2:19" ht="30" customHeight="1">
      <c r="B25" s="90" t="s">
        <v>64</v>
      </c>
      <c r="C25" s="5">
        <v>165.70011900000006</v>
      </c>
      <c r="D25" s="5">
        <v>2498.589</v>
      </c>
      <c r="E25" s="78"/>
      <c r="F25" s="78"/>
      <c r="G25" s="78"/>
      <c r="H25" s="78"/>
      <c r="I25" s="16"/>
      <c r="J25" s="5"/>
      <c r="K25" s="5"/>
      <c r="L25" s="5"/>
      <c r="M25" s="5"/>
      <c r="N25" s="80">
        <f t="shared" si="2"/>
        <v>2664.289119</v>
      </c>
      <c r="O25" s="5"/>
      <c r="P25" s="16">
        <f t="shared" si="1"/>
        <v>2664.289119</v>
      </c>
      <c r="Q25" s="5"/>
      <c r="R25" s="11">
        <f t="shared" si="3"/>
        <v>2664.289119</v>
      </c>
      <c r="S25" s="16">
        <f>R25/$R$11*100</f>
        <v>0.20268460395587673</v>
      </c>
    </row>
    <row r="26" spans="2:19" ht="36" customHeight="1">
      <c r="B26" s="91" t="s">
        <v>65</v>
      </c>
      <c r="C26" s="5">
        <v>169.712</v>
      </c>
      <c r="D26" s="5">
        <v>0.917</v>
      </c>
      <c r="E26" s="78"/>
      <c r="F26" s="78"/>
      <c r="G26" s="78"/>
      <c r="H26" s="78"/>
      <c r="I26" s="16"/>
      <c r="J26" s="5"/>
      <c r="K26" s="5"/>
      <c r="L26" s="5"/>
      <c r="M26" s="5"/>
      <c r="N26" s="80">
        <f t="shared" si="2"/>
        <v>170.629</v>
      </c>
      <c r="O26" s="5"/>
      <c r="P26" s="16">
        <f t="shared" si="1"/>
        <v>170.629</v>
      </c>
      <c r="Q26" s="5"/>
      <c r="R26" s="11">
        <f t="shared" si="3"/>
        <v>170.629</v>
      </c>
      <c r="S26" s="16">
        <f t="shared" si="4"/>
        <v>0.012980524914416128</v>
      </c>
    </row>
    <row r="27" spans="2:19" ht="23.25" customHeight="1">
      <c r="B27" s="89" t="s">
        <v>66</v>
      </c>
      <c r="C27" s="5">
        <v>-0.126169</v>
      </c>
      <c r="D27" s="5">
        <v>578.853</v>
      </c>
      <c r="E27" s="87"/>
      <c r="F27" s="87"/>
      <c r="G27" s="87"/>
      <c r="H27" s="87"/>
      <c r="I27" s="16"/>
      <c r="J27" s="5"/>
      <c r="K27" s="5"/>
      <c r="L27" s="5"/>
      <c r="M27" s="5"/>
      <c r="N27" s="80">
        <f t="shared" si="2"/>
        <v>578.726831</v>
      </c>
      <c r="O27" s="5"/>
      <c r="P27" s="16">
        <f t="shared" si="1"/>
        <v>578.726831</v>
      </c>
      <c r="Q27" s="5"/>
      <c r="R27" s="11">
        <f t="shared" si="3"/>
        <v>578.726831</v>
      </c>
      <c r="S27" s="16">
        <f t="shared" si="4"/>
        <v>0.044026385013313046</v>
      </c>
    </row>
    <row r="28" spans="2:19" ht="36.75" customHeight="1">
      <c r="B28" s="92" t="s">
        <v>67</v>
      </c>
      <c r="C28" s="13">
        <f>SUM(C29:C32)</f>
        <v>13229.540436000001</v>
      </c>
      <c r="D28" s="13">
        <f>D29+D30+D31+D32</f>
        <v>1747.7380000000003</v>
      </c>
      <c r="E28" s="78">
        <f aca="true" t="shared" si="7" ref="E28:M28">E29+E30+E31+E32</f>
        <v>0</v>
      </c>
      <c r="F28" s="78">
        <f t="shared" si="7"/>
        <v>0</v>
      </c>
      <c r="G28" s="12">
        <f t="shared" si="7"/>
        <v>0.577</v>
      </c>
      <c r="H28" s="78">
        <f t="shared" si="7"/>
        <v>0</v>
      </c>
      <c r="I28" s="13">
        <f>I29+I30+I31+I32</f>
        <v>2.757</v>
      </c>
      <c r="J28" s="5">
        <f t="shared" si="7"/>
        <v>0</v>
      </c>
      <c r="K28" s="5">
        <f t="shared" si="7"/>
        <v>0</v>
      </c>
      <c r="L28" s="5">
        <f t="shared" si="7"/>
        <v>0</v>
      </c>
      <c r="M28" s="5">
        <f t="shared" si="7"/>
        <v>0</v>
      </c>
      <c r="N28" s="80">
        <f t="shared" si="2"/>
        <v>14980.612436</v>
      </c>
      <c r="O28" s="5">
        <f>O29+O30+O31</f>
        <v>0</v>
      </c>
      <c r="P28" s="16">
        <f t="shared" si="1"/>
        <v>14980.612436</v>
      </c>
      <c r="Q28" s="5">
        <f>Q29+Q30+Q31</f>
        <v>0</v>
      </c>
      <c r="R28" s="11">
        <f t="shared" si="3"/>
        <v>14980.612436</v>
      </c>
      <c r="S28" s="16">
        <f>R28/$R$11*100</f>
        <v>1.1396433956637504</v>
      </c>
    </row>
    <row r="29" spans="2:19" ht="25.5" customHeight="1">
      <c r="B29" s="90" t="s">
        <v>68</v>
      </c>
      <c r="C29" s="5">
        <v>8106.84</v>
      </c>
      <c r="D29" s="5">
        <v>1455.553</v>
      </c>
      <c r="E29" s="87"/>
      <c r="F29" s="87"/>
      <c r="G29" s="87"/>
      <c r="H29" s="87"/>
      <c r="I29" s="16"/>
      <c r="J29" s="5"/>
      <c r="K29" s="5"/>
      <c r="L29" s="5"/>
      <c r="M29" s="5"/>
      <c r="N29" s="80">
        <f t="shared" si="2"/>
        <v>9562.393</v>
      </c>
      <c r="O29" s="5"/>
      <c r="P29" s="16">
        <f t="shared" si="1"/>
        <v>9562.393</v>
      </c>
      <c r="Q29" s="5"/>
      <c r="R29" s="11">
        <f t="shared" si="3"/>
        <v>9562.393</v>
      </c>
      <c r="S29" s="16">
        <f>R29/$R$11*100</f>
        <v>0.7274547736782047</v>
      </c>
    </row>
    <row r="30" spans="2:19" ht="20.25" customHeight="1">
      <c r="B30" s="90" t="s">
        <v>69</v>
      </c>
      <c r="C30" s="5">
        <v>3815.434</v>
      </c>
      <c r="D30" s="5"/>
      <c r="E30" s="78"/>
      <c r="F30" s="78"/>
      <c r="G30" s="78"/>
      <c r="H30" s="78"/>
      <c r="I30" s="78"/>
      <c r="J30" s="5"/>
      <c r="K30" s="5"/>
      <c r="L30" s="5"/>
      <c r="M30" s="5"/>
      <c r="N30" s="80">
        <f t="shared" si="2"/>
        <v>3815.434</v>
      </c>
      <c r="O30" s="5"/>
      <c r="P30" s="16">
        <f t="shared" si="1"/>
        <v>3815.434</v>
      </c>
      <c r="Q30" s="5"/>
      <c r="R30" s="11">
        <f t="shared" si="3"/>
        <v>3815.434</v>
      </c>
      <c r="S30" s="16">
        <f t="shared" si="4"/>
        <v>0.29025743628756184</v>
      </c>
    </row>
    <row r="31" spans="2:19" s="94" customFormat="1" ht="36.75" customHeight="1">
      <c r="B31" s="93" t="s">
        <v>70</v>
      </c>
      <c r="C31" s="5">
        <v>1100.138436</v>
      </c>
      <c r="D31" s="5">
        <v>21.256</v>
      </c>
      <c r="E31" s="78"/>
      <c r="F31" s="78">
        <v>0</v>
      </c>
      <c r="G31" s="78">
        <v>0.577</v>
      </c>
      <c r="H31" s="78"/>
      <c r="I31" s="5">
        <v>0</v>
      </c>
      <c r="J31" s="5"/>
      <c r="K31" s="5"/>
      <c r="L31" s="5"/>
      <c r="M31" s="5"/>
      <c r="N31" s="80">
        <f t="shared" si="2"/>
        <v>1121.971436</v>
      </c>
      <c r="O31" s="5"/>
      <c r="P31" s="16">
        <f t="shared" si="1"/>
        <v>1121.971436</v>
      </c>
      <c r="Q31" s="5"/>
      <c r="R31" s="11">
        <f t="shared" si="3"/>
        <v>1121.971436</v>
      </c>
      <c r="S31" s="16">
        <f t="shared" si="4"/>
        <v>0.0853534755420312</v>
      </c>
    </row>
    <row r="32" spans="2:19" ht="58.5" customHeight="1">
      <c r="B32" s="93" t="s">
        <v>71</v>
      </c>
      <c r="C32" s="5">
        <v>207.128</v>
      </c>
      <c r="D32" s="5">
        <v>270.929</v>
      </c>
      <c r="E32" s="78"/>
      <c r="F32" s="78"/>
      <c r="G32" s="78"/>
      <c r="H32" s="78"/>
      <c r="I32" s="5">
        <v>2.757</v>
      </c>
      <c r="J32" s="95"/>
      <c r="K32" s="5"/>
      <c r="L32" s="5"/>
      <c r="M32" s="5"/>
      <c r="N32" s="80">
        <f t="shared" si="2"/>
        <v>480.81399999999996</v>
      </c>
      <c r="O32" s="5"/>
      <c r="P32" s="16">
        <f t="shared" si="1"/>
        <v>480.81399999999996</v>
      </c>
      <c r="Q32" s="5"/>
      <c r="R32" s="11">
        <f t="shared" si="3"/>
        <v>480.81399999999996</v>
      </c>
      <c r="S32" s="16">
        <f t="shared" si="4"/>
        <v>0.03657771015595283</v>
      </c>
    </row>
    <row r="33" spans="2:19" ht="36" customHeight="1">
      <c r="B33" s="92" t="s">
        <v>72</v>
      </c>
      <c r="C33" s="5">
        <v>164.867</v>
      </c>
      <c r="D33" s="5">
        <v>0</v>
      </c>
      <c r="E33" s="78"/>
      <c r="F33" s="78"/>
      <c r="G33" s="78"/>
      <c r="H33" s="78"/>
      <c r="I33" s="5">
        <v>0</v>
      </c>
      <c r="J33" s="5"/>
      <c r="K33" s="5"/>
      <c r="L33" s="5"/>
      <c r="M33" s="5"/>
      <c r="N33" s="80">
        <f t="shared" si="2"/>
        <v>164.867</v>
      </c>
      <c r="O33" s="5"/>
      <c r="P33" s="16">
        <f t="shared" si="1"/>
        <v>164.867</v>
      </c>
      <c r="Q33" s="5"/>
      <c r="R33" s="11">
        <f t="shared" si="3"/>
        <v>164.867</v>
      </c>
      <c r="S33" s="16">
        <f t="shared" si="4"/>
        <v>0.012542183339672879</v>
      </c>
    </row>
    <row r="34" spans="2:19" ht="33" customHeight="1">
      <c r="B34" s="96" t="s">
        <v>73</v>
      </c>
      <c r="C34" s="5">
        <v>5.874</v>
      </c>
      <c r="D34" s="5">
        <v>60.152</v>
      </c>
      <c r="E34" s="78"/>
      <c r="F34" s="78"/>
      <c r="G34" s="78"/>
      <c r="H34" s="78"/>
      <c r="I34" s="5">
        <v>138.666</v>
      </c>
      <c r="J34" s="5"/>
      <c r="K34" s="5"/>
      <c r="L34" s="5"/>
      <c r="M34" s="5"/>
      <c r="N34" s="80">
        <f t="shared" si="2"/>
        <v>204.692</v>
      </c>
      <c r="O34" s="5"/>
      <c r="P34" s="16">
        <f t="shared" si="1"/>
        <v>204.692</v>
      </c>
      <c r="Q34" s="5"/>
      <c r="R34" s="11">
        <f t="shared" si="3"/>
        <v>204.692</v>
      </c>
      <c r="S34" s="16">
        <f t="shared" si="4"/>
        <v>0.01557185241536706</v>
      </c>
    </row>
    <row r="35" spans="2:19" ht="27.75" customHeight="1">
      <c r="B35" s="97" t="s">
        <v>74</v>
      </c>
      <c r="C35" s="5">
        <v>837.2703670000001</v>
      </c>
      <c r="D35" s="5"/>
      <c r="E35" s="78">
        <v>7099.522910000001</v>
      </c>
      <c r="F35" s="78">
        <v>243.592001</v>
      </c>
      <c r="G35" s="78">
        <v>3231.417222</v>
      </c>
      <c r="H35" s="78"/>
      <c r="I35" s="5">
        <v>0.527</v>
      </c>
      <c r="J35" s="5"/>
      <c r="K35" s="5"/>
      <c r="L35" s="5"/>
      <c r="M35" s="5"/>
      <c r="N35" s="80">
        <f t="shared" si="2"/>
        <v>11412.329500000002</v>
      </c>
      <c r="O35" s="98">
        <v>-8.40521</v>
      </c>
      <c r="P35" s="16">
        <f t="shared" si="1"/>
        <v>11403.92429</v>
      </c>
      <c r="Q35" s="5"/>
      <c r="R35" s="11">
        <f t="shared" si="3"/>
        <v>11403.92429</v>
      </c>
      <c r="S35" s="16">
        <f>R35/$R$11*100</f>
        <v>0.8675484435146443</v>
      </c>
    </row>
    <row r="36" spans="2:19" ht="27" customHeight="1">
      <c r="B36" s="99" t="s">
        <v>75</v>
      </c>
      <c r="C36" s="5">
        <v>3336.779</v>
      </c>
      <c r="D36" s="5">
        <v>1672.225</v>
      </c>
      <c r="E36" s="5">
        <v>3.047</v>
      </c>
      <c r="F36" s="5">
        <v>0.445</v>
      </c>
      <c r="G36" s="5">
        <v>1.204</v>
      </c>
      <c r="H36" s="78"/>
      <c r="I36" s="5">
        <v>1005.265</v>
      </c>
      <c r="J36" s="100"/>
      <c r="K36" s="5">
        <v>6.38893537</v>
      </c>
      <c r="L36" s="5">
        <v>138.32999999999998</v>
      </c>
      <c r="M36" s="5">
        <v>16.578</v>
      </c>
      <c r="N36" s="80">
        <f t="shared" si="2"/>
        <v>6180.261935369999</v>
      </c>
      <c r="O36" s="98">
        <v>-1529.32626562</v>
      </c>
      <c r="P36" s="16">
        <f t="shared" si="1"/>
        <v>4650.935669749999</v>
      </c>
      <c r="Q36" s="5"/>
      <c r="R36" s="11">
        <f t="shared" si="3"/>
        <v>4650.935669749999</v>
      </c>
      <c r="S36" s="16">
        <f t="shared" si="4"/>
        <v>0.35381785239634833</v>
      </c>
    </row>
    <row r="37" spans="2:19" ht="24" customHeight="1">
      <c r="B37" s="101" t="s">
        <v>76</v>
      </c>
      <c r="C37" s="5"/>
      <c r="D37" s="5">
        <v>1350.695936</v>
      </c>
      <c r="E37" s="78">
        <v>0</v>
      </c>
      <c r="F37" s="78">
        <v>0</v>
      </c>
      <c r="G37" s="78">
        <v>51.378</v>
      </c>
      <c r="H37" s="78"/>
      <c r="I37" s="5">
        <v>1644.638</v>
      </c>
      <c r="J37" s="5">
        <v>12.809632</v>
      </c>
      <c r="K37" s="5"/>
      <c r="L37" s="5">
        <v>366.91154</v>
      </c>
      <c r="M37" s="15"/>
      <c r="N37" s="80">
        <f t="shared" si="2"/>
        <v>3426.4331079999997</v>
      </c>
      <c r="O37" s="13">
        <f>-N37</f>
        <v>-3426.4331079999997</v>
      </c>
      <c r="P37" s="16">
        <f t="shared" si="1"/>
        <v>0</v>
      </c>
      <c r="Q37" s="5"/>
      <c r="R37" s="11">
        <f t="shared" si="3"/>
        <v>0</v>
      </c>
      <c r="S37" s="16">
        <f t="shared" si="4"/>
        <v>0</v>
      </c>
    </row>
    <row r="38" spans="2:19" ht="23.25" customHeight="1">
      <c r="B38" s="102" t="s">
        <v>77</v>
      </c>
      <c r="C38" s="5">
        <v>5.102</v>
      </c>
      <c r="D38" s="5">
        <v>22.639</v>
      </c>
      <c r="E38" s="78"/>
      <c r="F38" s="78"/>
      <c r="G38" s="78"/>
      <c r="H38" s="78"/>
      <c r="I38" s="5">
        <v>24.308999999999997</v>
      </c>
      <c r="J38" s="100"/>
      <c r="K38" s="5"/>
      <c r="L38" s="5"/>
      <c r="M38" s="5"/>
      <c r="N38" s="80">
        <f t="shared" si="2"/>
        <v>52.05</v>
      </c>
      <c r="O38" s="5">
        <v>0</v>
      </c>
      <c r="P38" s="16">
        <f t="shared" si="1"/>
        <v>52.05</v>
      </c>
      <c r="Q38" s="5"/>
      <c r="R38" s="11">
        <f t="shared" si="3"/>
        <v>52.05</v>
      </c>
      <c r="S38" s="16">
        <f t="shared" si="4"/>
        <v>0.0039596804868771394</v>
      </c>
    </row>
    <row r="39" spans="2:19" ht="20.25" customHeight="1">
      <c r="B39" s="58" t="s">
        <v>78</v>
      </c>
      <c r="C39" s="5">
        <v>0</v>
      </c>
      <c r="D39" s="5">
        <v>0</v>
      </c>
      <c r="E39" s="5"/>
      <c r="F39" s="5"/>
      <c r="G39" s="5">
        <v>0</v>
      </c>
      <c r="H39" s="5"/>
      <c r="I39" s="5"/>
      <c r="J39" s="5"/>
      <c r="K39" s="5"/>
      <c r="L39" s="5">
        <v>0</v>
      </c>
      <c r="M39" s="5"/>
      <c r="N39" s="80">
        <f t="shared" si="2"/>
        <v>0</v>
      </c>
      <c r="O39" s="13"/>
      <c r="P39" s="16">
        <f t="shared" si="1"/>
        <v>0</v>
      </c>
      <c r="Q39" s="5"/>
      <c r="R39" s="11">
        <f t="shared" si="3"/>
        <v>0</v>
      </c>
      <c r="S39" s="16">
        <f t="shared" si="4"/>
        <v>0</v>
      </c>
    </row>
    <row r="40" spans="2:19" ht="33" customHeight="1">
      <c r="B40" s="103" t="s">
        <v>79</v>
      </c>
      <c r="C40" s="5">
        <v>0</v>
      </c>
      <c r="D40" s="5">
        <v>0.322756</v>
      </c>
      <c r="E40" s="5">
        <v>0</v>
      </c>
      <c r="F40" s="5">
        <v>0</v>
      </c>
      <c r="G40" s="5">
        <v>0</v>
      </c>
      <c r="H40" s="5"/>
      <c r="I40" s="5">
        <v>0.034999999999999996</v>
      </c>
      <c r="J40" s="5">
        <v>2E-05</v>
      </c>
      <c r="K40" s="5"/>
      <c r="L40" s="5"/>
      <c r="M40" s="5"/>
      <c r="N40" s="80">
        <f t="shared" si="2"/>
        <v>0.357776</v>
      </c>
      <c r="O40" s="5"/>
      <c r="P40" s="16">
        <f t="shared" si="1"/>
        <v>0.357776</v>
      </c>
      <c r="Q40" s="5"/>
      <c r="R40" s="11">
        <f t="shared" si="3"/>
        <v>0.357776</v>
      </c>
      <c r="S40" s="16">
        <f t="shared" si="4"/>
        <v>2.721764929631038E-05</v>
      </c>
    </row>
    <row r="41" spans="2:19" ht="24" customHeight="1">
      <c r="B41" s="58" t="s">
        <v>80</v>
      </c>
      <c r="C41" s="5">
        <v>1636.928</v>
      </c>
      <c r="D41" s="5"/>
      <c r="E41" s="5"/>
      <c r="F41" s="5"/>
      <c r="G41" s="5"/>
      <c r="H41" s="5"/>
      <c r="I41" s="5">
        <v>0</v>
      </c>
      <c r="J41" s="5"/>
      <c r="K41" s="5"/>
      <c r="L41" s="5"/>
      <c r="M41" s="5"/>
      <c r="N41" s="80">
        <f>SUM(C41:M41)</f>
        <v>1636.928</v>
      </c>
      <c r="O41" s="5"/>
      <c r="P41" s="16">
        <f t="shared" si="1"/>
        <v>1636.928</v>
      </c>
      <c r="Q41" s="5">
        <f>-P41</f>
        <v>-1636.928</v>
      </c>
      <c r="R41" s="104">
        <f t="shared" si="3"/>
        <v>0</v>
      </c>
      <c r="S41" s="16">
        <f t="shared" si="4"/>
        <v>0</v>
      </c>
    </row>
    <row r="42" spans="2:19" ht="22.5" customHeight="1">
      <c r="B42" s="105" t="s">
        <v>81</v>
      </c>
      <c r="C42" s="5">
        <v>39.42</v>
      </c>
      <c r="D42" s="5">
        <v>0.047861</v>
      </c>
      <c r="E42" s="5"/>
      <c r="F42" s="5"/>
      <c r="G42" s="5"/>
      <c r="H42" s="5"/>
      <c r="I42" s="5">
        <v>0</v>
      </c>
      <c r="J42" s="5"/>
      <c r="K42" s="5"/>
      <c r="L42" s="5"/>
      <c r="M42" s="5"/>
      <c r="N42" s="80">
        <f t="shared" si="2"/>
        <v>39.467861</v>
      </c>
      <c r="O42" s="5"/>
      <c r="P42" s="16">
        <f t="shared" si="1"/>
        <v>39.467861</v>
      </c>
      <c r="Q42" s="5"/>
      <c r="R42" s="104">
        <f t="shared" si="3"/>
        <v>39.467861</v>
      </c>
      <c r="S42" s="16">
        <f t="shared" si="4"/>
        <v>0.0030024998858881706</v>
      </c>
    </row>
    <row r="43" spans="2:19" ht="26.25" customHeight="1">
      <c r="B43" s="105" t="s">
        <v>82</v>
      </c>
      <c r="C43" s="5">
        <v>31.532</v>
      </c>
      <c r="D43" s="5">
        <v>16.51348</v>
      </c>
      <c r="E43" s="5"/>
      <c r="F43" s="5">
        <v>0</v>
      </c>
      <c r="G43" s="5"/>
      <c r="H43" s="5"/>
      <c r="I43" s="5">
        <v>0</v>
      </c>
      <c r="J43" s="5"/>
      <c r="K43" s="5"/>
      <c r="L43" s="5"/>
      <c r="M43" s="5"/>
      <c r="N43" s="80">
        <f t="shared" si="2"/>
        <v>48.04548</v>
      </c>
      <c r="O43" s="5"/>
      <c r="P43" s="16">
        <f>N43+O43</f>
        <v>48.04548</v>
      </c>
      <c r="Q43" s="5"/>
      <c r="R43" s="104">
        <f>P43+Q43</f>
        <v>48.04548</v>
      </c>
      <c r="S43" s="16">
        <f t="shared" si="4"/>
        <v>0.003655038417649296</v>
      </c>
    </row>
    <row r="44" spans="2:19" ht="51" customHeight="1">
      <c r="B44" s="105" t="s">
        <v>83</v>
      </c>
      <c r="C44" s="5">
        <v>807.1869999999999</v>
      </c>
      <c r="D44" s="5">
        <v>310.343847</v>
      </c>
      <c r="E44" s="5">
        <v>0</v>
      </c>
      <c r="F44" s="5">
        <v>39.541</v>
      </c>
      <c r="G44" s="5">
        <v>0.07999999999999996</v>
      </c>
      <c r="H44" s="5"/>
      <c r="I44" s="5">
        <v>82.29500000000002</v>
      </c>
      <c r="J44" s="5">
        <v>9.668225000000001</v>
      </c>
      <c r="K44" s="5"/>
      <c r="L44" s="5"/>
      <c r="M44" s="5"/>
      <c r="N44" s="80">
        <f t="shared" si="2"/>
        <v>1249.1150719999998</v>
      </c>
      <c r="O44" s="5"/>
      <c r="P44" s="16">
        <f>N44+O44</f>
        <v>1249.1150719999998</v>
      </c>
      <c r="Q44" s="5"/>
      <c r="R44" s="104">
        <f>P44+Q44</f>
        <v>1249.1150719999998</v>
      </c>
      <c r="S44" s="16">
        <f>R44/$R$11*100</f>
        <v>0.09502587082540889</v>
      </c>
    </row>
    <row r="45" spans="2:19" ht="36" customHeight="1">
      <c r="B45" s="106" t="s">
        <v>84</v>
      </c>
      <c r="C45" s="5"/>
      <c r="D45" s="5"/>
      <c r="E45" s="5"/>
      <c r="F45" s="5"/>
      <c r="G45" s="5"/>
      <c r="H45" s="107"/>
      <c r="I45" s="107"/>
      <c r="J45" s="107"/>
      <c r="K45" s="107"/>
      <c r="L45" s="107"/>
      <c r="M45" s="107"/>
      <c r="N45" s="80">
        <f>SUM(C45:M45)</f>
        <v>0</v>
      </c>
      <c r="O45" s="5"/>
      <c r="P45" s="16">
        <f>N45+O45</f>
        <v>0</v>
      </c>
      <c r="Q45" s="5"/>
      <c r="R45" s="104">
        <f>P45+Q45</f>
        <v>0</v>
      </c>
      <c r="S45" s="16">
        <f>R45/$R$11*100</f>
        <v>0</v>
      </c>
    </row>
    <row r="46" spans="2:19" ht="29.25" customHeight="1">
      <c r="B46" s="6"/>
      <c r="C46" s="14"/>
      <c r="D46" s="6"/>
      <c r="E46" s="14"/>
      <c r="F46" s="14"/>
      <c r="G46" s="14"/>
      <c r="H46" s="6"/>
      <c r="I46" s="6"/>
      <c r="J46" s="6"/>
      <c r="K46" s="6"/>
      <c r="L46" s="10"/>
      <c r="M46" s="10"/>
      <c r="N46" s="11"/>
      <c r="O46" s="8"/>
      <c r="P46" s="11"/>
      <c r="Q46" s="8"/>
      <c r="R46" s="84"/>
      <c r="S46" s="11"/>
    </row>
    <row r="47" spans="2:19" s="85" customFormat="1" ht="30.75" customHeight="1">
      <c r="B47" s="7" t="s">
        <v>85</v>
      </c>
      <c r="C47" s="8">
        <f>C48+C63+C66+C69</f>
        <v>19826.852000000003</v>
      </c>
      <c r="D47" s="8">
        <f aca="true" t="shared" si="8" ref="D47:M47">D48+D63+D66+D69+D70</f>
        <v>5671.300898999999</v>
      </c>
      <c r="E47" s="8">
        <f>E48+E63+E66+E69+E70</f>
        <v>9849.378909999998</v>
      </c>
      <c r="F47" s="8">
        <f t="shared" si="8"/>
        <v>237.950316</v>
      </c>
      <c r="G47" s="8">
        <f>G48+G63+G66+G69+G70</f>
        <v>4903.503221999999</v>
      </c>
      <c r="H47" s="8">
        <f t="shared" si="8"/>
        <v>0</v>
      </c>
      <c r="I47" s="8">
        <f t="shared" si="8"/>
        <v>2246.4339999999997</v>
      </c>
      <c r="J47" s="8">
        <f>J48+J63+J66+J69+J70</f>
        <v>9.930587</v>
      </c>
      <c r="K47" s="8">
        <f>K48+K63+K66+K69+K70</f>
        <v>22.212999999999997</v>
      </c>
      <c r="L47" s="11">
        <f t="shared" si="8"/>
        <v>514.12281</v>
      </c>
      <c r="M47" s="11">
        <f t="shared" si="8"/>
        <v>5.574</v>
      </c>
      <c r="N47" s="11">
        <f>SUM(C47:M47)</f>
        <v>43287.25974400001</v>
      </c>
      <c r="O47" s="8">
        <f>O48+O63+O66+O69+O70</f>
        <v>-4964.16458362</v>
      </c>
      <c r="P47" s="11">
        <f aca="true" t="shared" si="9" ref="P47:P69">N47+O47</f>
        <v>38323.09516038001</v>
      </c>
      <c r="Q47" s="8">
        <f>Q48+Q63+Q66+Q69+Q70</f>
        <v>-156.69</v>
      </c>
      <c r="R47" s="84">
        <f aca="true" t="shared" si="10" ref="R47:R69">P47+Q47</f>
        <v>38166.40516038001</v>
      </c>
      <c r="S47" s="11">
        <f>R47/$R$11*100</f>
        <v>2.9034922145591486</v>
      </c>
    </row>
    <row r="48" spans="2:19" ht="19.5" customHeight="1">
      <c r="B48" s="108" t="s">
        <v>86</v>
      </c>
      <c r="C48" s="8">
        <f>SUM(C49:C53)+C62</f>
        <v>20274.633</v>
      </c>
      <c r="D48" s="8">
        <f>D49+D50+D51+D52+D53+D62</f>
        <v>5436.371899</v>
      </c>
      <c r="E48" s="10">
        <f>E49+E50+E51+E52+E53+E62</f>
        <v>9850.900909999998</v>
      </c>
      <c r="F48" s="10">
        <f aca="true" t="shared" si="11" ref="F48:L48">F49+F50+F51+F52+F53+F62</f>
        <v>240.825001</v>
      </c>
      <c r="G48" s="10">
        <f t="shared" si="11"/>
        <v>4906.750222</v>
      </c>
      <c r="H48" s="10">
        <f t="shared" si="11"/>
        <v>0</v>
      </c>
      <c r="I48" s="8">
        <f>I49+I50+I51+I52+I53+I62</f>
        <v>2199.592</v>
      </c>
      <c r="J48" s="8">
        <f t="shared" si="11"/>
        <v>9.930587</v>
      </c>
      <c r="K48" s="104">
        <f t="shared" si="11"/>
        <v>22.214</v>
      </c>
      <c r="L48" s="8">
        <f t="shared" si="11"/>
        <v>174.41122</v>
      </c>
      <c r="M48" s="8">
        <f>M49+M50+M51+M52+M53+M62</f>
        <v>5.574</v>
      </c>
      <c r="N48" s="11">
        <f aca="true" t="shared" si="12" ref="N48:N71">SUM(C48:M48)</f>
        <v>43121.202839</v>
      </c>
      <c r="O48" s="8">
        <f>O49+O50+O51+O52+O53+O62</f>
        <v>-4961.118583619999</v>
      </c>
      <c r="P48" s="16">
        <f t="shared" si="9"/>
        <v>38160.084255379996</v>
      </c>
      <c r="Q48" s="8">
        <f>Q49+Q50+Q51+Q52+Q53+Q62</f>
        <v>0</v>
      </c>
      <c r="R48" s="104">
        <f t="shared" si="10"/>
        <v>38160.084255379996</v>
      </c>
      <c r="S48" s="16">
        <f>R48/$R$11*100</f>
        <v>2.9030113545363254</v>
      </c>
    </row>
    <row r="49" spans="1:19" ht="23.25" customHeight="1">
      <c r="A49" s="109"/>
      <c r="B49" s="110" t="s">
        <v>87</v>
      </c>
      <c r="C49" s="111">
        <v>4608.489</v>
      </c>
      <c r="D49" s="19">
        <v>2934.983</v>
      </c>
      <c r="E49" s="87">
        <v>36.597</v>
      </c>
      <c r="F49" s="87">
        <v>12.284</v>
      </c>
      <c r="G49" s="87">
        <v>25.08</v>
      </c>
      <c r="H49" s="87"/>
      <c r="I49" s="18">
        <v>1582.245</v>
      </c>
      <c r="J49" s="19"/>
      <c r="K49" s="18"/>
      <c r="L49" s="19">
        <v>51.9068</v>
      </c>
      <c r="M49" s="19">
        <v>0.426</v>
      </c>
      <c r="N49" s="11">
        <f>SUM(C49:M49)</f>
        <v>9252.0108</v>
      </c>
      <c r="O49" s="15"/>
      <c r="P49" s="16">
        <f t="shared" si="9"/>
        <v>9252.0108</v>
      </c>
      <c r="Q49" s="15"/>
      <c r="R49" s="104">
        <f t="shared" si="10"/>
        <v>9252.0108</v>
      </c>
      <c r="S49" s="16">
        <f>R49/$R$11*100</f>
        <v>0.703842586534804</v>
      </c>
    </row>
    <row r="50" spans="1:19" ht="23.25" customHeight="1">
      <c r="A50" s="109"/>
      <c r="B50" s="110" t="s">
        <v>88</v>
      </c>
      <c r="C50" s="19">
        <v>583.871</v>
      </c>
      <c r="D50" s="19">
        <v>1263.063</v>
      </c>
      <c r="E50" s="87">
        <v>48.899</v>
      </c>
      <c r="F50" s="87">
        <v>2.264</v>
      </c>
      <c r="G50" s="112">
        <v>3401.964</v>
      </c>
      <c r="H50" s="87">
        <v>0</v>
      </c>
      <c r="I50" s="18">
        <v>380.845</v>
      </c>
      <c r="J50" s="18"/>
      <c r="K50" s="18">
        <v>1.682</v>
      </c>
      <c r="L50" s="18">
        <v>122.50442</v>
      </c>
      <c r="M50" s="18">
        <v>5.148</v>
      </c>
      <c r="N50" s="11">
        <f>SUM(C50:M50)</f>
        <v>5810.24042</v>
      </c>
      <c r="O50" s="13">
        <v>-1486.755</v>
      </c>
      <c r="P50" s="16">
        <f t="shared" si="9"/>
        <v>4323.48542</v>
      </c>
      <c r="Q50" s="15"/>
      <c r="R50" s="104">
        <f t="shared" si="10"/>
        <v>4323.48542</v>
      </c>
      <c r="S50" s="16">
        <f aca="true" t="shared" si="13" ref="S50:S69">R50/$R$11*100</f>
        <v>0.3289072209965766</v>
      </c>
    </row>
    <row r="51" spans="1:19" ht="17.25" customHeight="1">
      <c r="A51" s="109"/>
      <c r="B51" s="110" t="s">
        <v>89</v>
      </c>
      <c r="C51" s="19">
        <v>1633.127</v>
      </c>
      <c r="D51" s="19">
        <v>40.498</v>
      </c>
      <c r="E51" s="87">
        <v>0.171</v>
      </c>
      <c r="F51" s="87">
        <v>0</v>
      </c>
      <c r="G51" s="87">
        <v>0</v>
      </c>
      <c r="H51" s="87">
        <v>0</v>
      </c>
      <c r="I51" s="18">
        <v>0.016</v>
      </c>
      <c r="J51" s="18">
        <v>0</v>
      </c>
      <c r="K51" s="19">
        <v>20.532</v>
      </c>
      <c r="L51" s="18">
        <v>0</v>
      </c>
      <c r="M51" s="18"/>
      <c r="N51" s="11">
        <f t="shared" si="12"/>
        <v>1694.344</v>
      </c>
      <c r="O51" s="13">
        <v>-0.6402656200000001</v>
      </c>
      <c r="P51" s="16">
        <f t="shared" si="9"/>
        <v>1693.70373438</v>
      </c>
      <c r="Q51" s="15"/>
      <c r="R51" s="104">
        <f>P51+Q51</f>
        <v>1693.70373438</v>
      </c>
      <c r="S51" s="16">
        <f t="shared" si="13"/>
        <v>0.12884775461240017</v>
      </c>
    </row>
    <row r="52" spans="1:19" ht="18.75" customHeight="1">
      <c r="A52" s="109"/>
      <c r="B52" s="110" t="s">
        <v>90</v>
      </c>
      <c r="C52" s="19">
        <v>209.23</v>
      </c>
      <c r="D52" s="19">
        <v>399.562</v>
      </c>
      <c r="E52" s="87"/>
      <c r="F52" s="87">
        <v>0.733</v>
      </c>
      <c r="G52" s="87"/>
      <c r="H52" s="87"/>
      <c r="I52" s="18">
        <v>0.151</v>
      </c>
      <c r="J52" s="19"/>
      <c r="K52" s="113"/>
      <c r="L52" s="19"/>
      <c r="M52" s="19"/>
      <c r="N52" s="11">
        <f t="shared" si="12"/>
        <v>609.6759999999999</v>
      </c>
      <c r="O52" s="15"/>
      <c r="P52" s="16">
        <f t="shared" si="9"/>
        <v>609.6759999999999</v>
      </c>
      <c r="Q52" s="15"/>
      <c r="R52" s="104">
        <f t="shared" si="10"/>
        <v>609.6759999999999</v>
      </c>
      <c r="S52" s="16">
        <f t="shared" si="13"/>
        <v>0.04638082921262837</v>
      </c>
    </row>
    <row r="53" spans="1:19" ht="26.25" customHeight="1">
      <c r="A53" s="109"/>
      <c r="B53" s="114" t="s">
        <v>91</v>
      </c>
      <c r="C53" s="104">
        <f>SUM(C54:C59)</f>
        <v>13232.007000000001</v>
      </c>
      <c r="D53" s="104">
        <f aca="true" t="shared" si="14" ref="D53:I53">SUM(D54:D59)</f>
        <v>798.265899</v>
      </c>
      <c r="E53" s="104">
        <f t="shared" si="14"/>
        <v>9765.233909999999</v>
      </c>
      <c r="F53" s="104">
        <f t="shared" si="14"/>
        <v>225.54400099999998</v>
      </c>
      <c r="G53" s="104">
        <f t="shared" si="14"/>
        <v>1479.706222</v>
      </c>
      <c r="H53" s="104">
        <f t="shared" si="14"/>
        <v>0</v>
      </c>
      <c r="I53" s="104">
        <f t="shared" si="14"/>
        <v>236.33499999999998</v>
      </c>
      <c r="J53" s="104">
        <f>SUM(J54:J59)</f>
        <v>9.930587</v>
      </c>
      <c r="K53" s="104">
        <f>SUM(K54:K59)</f>
        <v>0</v>
      </c>
      <c r="L53" s="104">
        <f>SUM(L54:L59)</f>
        <v>0</v>
      </c>
      <c r="M53" s="104">
        <f>SUM(M54:M59)</f>
        <v>0</v>
      </c>
      <c r="N53" s="11">
        <f t="shared" si="12"/>
        <v>25747.022618999996</v>
      </c>
      <c r="O53" s="104">
        <f>O54+O55+O57+O59+O56+O58</f>
        <v>-3470.7233179999994</v>
      </c>
      <c r="P53" s="16">
        <f t="shared" si="9"/>
        <v>22276.299300999995</v>
      </c>
      <c r="Q53" s="104">
        <f>Q54+Q55+Q57+Q59+Q56</f>
        <v>0</v>
      </c>
      <c r="R53" s="104">
        <f t="shared" si="10"/>
        <v>22276.299300999995</v>
      </c>
      <c r="S53" s="16">
        <f>R53/$R$11*100</f>
        <v>1.6946595131989346</v>
      </c>
    </row>
    <row r="54" spans="1:19" ht="24" customHeight="1">
      <c r="A54" s="109"/>
      <c r="B54" s="115" t="s">
        <v>92</v>
      </c>
      <c r="C54" s="19">
        <v>1969.068</v>
      </c>
      <c r="D54" s="18">
        <v>12.93300000000005</v>
      </c>
      <c r="E54" s="116">
        <v>0</v>
      </c>
      <c r="F54" s="116">
        <v>10.152</v>
      </c>
      <c r="G54" s="116">
        <v>1034.138</v>
      </c>
      <c r="H54" s="116">
        <v>0</v>
      </c>
      <c r="I54" s="19">
        <v>8.513</v>
      </c>
      <c r="J54" s="19"/>
      <c r="K54" s="8"/>
      <c r="L54" s="18"/>
      <c r="M54" s="18"/>
      <c r="N54" s="11">
        <f t="shared" si="12"/>
        <v>3034.804</v>
      </c>
      <c r="O54" s="13">
        <v>-2904.304587999999</v>
      </c>
      <c r="P54" s="16">
        <f>N54+O54</f>
        <v>130.49941200000103</v>
      </c>
      <c r="Q54" s="15"/>
      <c r="R54" s="104">
        <f t="shared" si="10"/>
        <v>130.49941200000103</v>
      </c>
      <c r="S54" s="16">
        <f t="shared" si="13"/>
        <v>0.009927684442753978</v>
      </c>
    </row>
    <row r="55" spans="1:19" ht="18" customHeight="1">
      <c r="A55" s="109"/>
      <c r="B55" s="115" t="s">
        <v>93</v>
      </c>
      <c r="C55" s="19">
        <v>2485.11</v>
      </c>
      <c r="D55" s="18">
        <v>40.372957</v>
      </c>
      <c r="E55" s="87">
        <v>0</v>
      </c>
      <c r="F55" s="87">
        <v>0</v>
      </c>
      <c r="G55" s="87"/>
      <c r="H55" s="87"/>
      <c r="I55" s="18">
        <v>14.439</v>
      </c>
      <c r="J55" s="18">
        <v>0</v>
      </c>
      <c r="K55" s="18"/>
      <c r="L55" s="18"/>
      <c r="M55" s="18"/>
      <c r="N55" s="11">
        <f t="shared" si="12"/>
        <v>2539.921957</v>
      </c>
      <c r="O55" s="13">
        <v>-0.01158</v>
      </c>
      <c r="P55" s="16">
        <f>N55+O55</f>
        <v>2539.910377</v>
      </c>
      <c r="Q55" s="15"/>
      <c r="R55" s="104">
        <f t="shared" si="10"/>
        <v>2539.910377</v>
      </c>
      <c r="S55" s="16">
        <f t="shared" si="13"/>
        <v>0.1932225467478129</v>
      </c>
    </row>
    <row r="56" spans="1:19" ht="38.25" customHeight="1">
      <c r="A56" s="109"/>
      <c r="B56" s="93" t="s">
        <v>94</v>
      </c>
      <c r="C56" s="19">
        <v>1.03</v>
      </c>
      <c r="D56" s="18">
        <v>0.368184</v>
      </c>
      <c r="E56" s="18"/>
      <c r="F56" s="18">
        <v>0</v>
      </c>
      <c r="G56" s="18"/>
      <c r="H56" s="87"/>
      <c r="I56" s="18">
        <v>0.035</v>
      </c>
      <c r="J56" s="18">
        <v>2E-05</v>
      </c>
      <c r="K56" s="18"/>
      <c r="L56" s="18"/>
      <c r="M56" s="18"/>
      <c r="N56" s="11">
        <f t="shared" si="12"/>
        <v>1.433204</v>
      </c>
      <c r="O56" s="13">
        <v>-1.394088</v>
      </c>
      <c r="P56" s="16">
        <f t="shared" si="9"/>
        <v>0.03911599999999993</v>
      </c>
      <c r="Q56" s="77"/>
      <c r="R56" s="16">
        <f t="shared" si="10"/>
        <v>0.03911599999999993</v>
      </c>
      <c r="S56" s="16">
        <f t="shared" si="13"/>
        <v>2.975732217573216E-06</v>
      </c>
    </row>
    <row r="57" spans="1:19" ht="15.75">
      <c r="A57" s="109"/>
      <c r="B57" s="115" t="s">
        <v>95</v>
      </c>
      <c r="C57" s="19">
        <v>7288.491</v>
      </c>
      <c r="D57" s="18">
        <v>279.361</v>
      </c>
      <c r="E57" s="87">
        <v>9765.04891</v>
      </c>
      <c r="F57" s="87">
        <v>168.05100099999999</v>
      </c>
      <c r="G57" s="87">
        <v>445.397222</v>
      </c>
      <c r="H57" s="87"/>
      <c r="I57" s="18">
        <v>5.28</v>
      </c>
      <c r="J57" s="18"/>
      <c r="K57" s="18"/>
      <c r="L57" s="18"/>
      <c r="M57" s="18"/>
      <c r="N57" s="11">
        <f t="shared" si="12"/>
        <v>17951.629133</v>
      </c>
      <c r="O57" s="15"/>
      <c r="P57" s="16">
        <f t="shared" si="9"/>
        <v>17951.629133</v>
      </c>
      <c r="Q57" s="15"/>
      <c r="R57" s="104">
        <f t="shared" si="10"/>
        <v>17951.629133</v>
      </c>
      <c r="S57" s="16">
        <f>R57/$R$11*100</f>
        <v>1.3656621630277672</v>
      </c>
    </row>
    <row r="58" spans="1:19" ht="51.75" customHeight="1">
      <c r="A58" s="109"/>
      <c r="B58" s="93" t="s">
        <v>96</v>
      </c>
      <c r="C58" s="19">
        <v>1171.824</v>
      </c>
      <c r="D58" s="18">
        <v>388.44575799999996</v>
      </c>
      <c r="E58" s="87">
        <v>0</v>
      </c>
      <c r="F58" s="87">
        <v>46.62</v>
      </c>
      <c r="G58" s="87">
        <v>0.095</v>
      </c>
      <c r="H58" s="87"/>
      <c r="I58" s="18">
        <v>134.6</v>
      </c>
      <c r="J58" s="18">
        <v>9.930567</v>
      </c>
      <c r="K58" s="18"/>
      <c r="L58" s="18"/>
      <c r="M58" s="18"/>
      <c r="N58" s="11">
        <f t="shared" si="12"/>
        <v>1751.5153249999998</v>
      </c>
      <c r="O58" s="81">
        <v>-501.21306200000004</v>
      </c>
      <c r="P58" s="16">
        <f t="shared" si="9"/>
        <v>1250.3022629999998</v>
      </c>
      <c r="Q58" s="15"/>
      <c r="R58" s="104">
        <f t="shared" si="10"/>
        <v>1250.3022629999998</v>
      </c>
      <c r="S58" s="16">
        <f t="shared" si="13"/>
        <v>0.09511618585013312</v>
      </c>
    </row>
    <row r="59" spans="1:19" ht="15.75">
      <c r="A59" s="109"/>
      <c r="B59" s="115" t="s">
        <v>97</v>
      </c>
      <c r="C59" s="19">
        <v>316.484</v>
      </c>
      <c r="D59" s="18">
        <v>76.785</v>
      </c>
      <c r="E59" s="87">
        <v>0.185</v>
      </c>
      <c r="F59" s="87">
        <v>0.721</v>
      </c>
      <c r="G59" s="87">
        <v>0.076</v>
      </c>
      <c r="H59" s="87"/>
      <c r="I59" s="18">
        <v>73.468</v>
      </c>
      <c r="J59" s="18">
        <v>0</v>
      </c>
      <c r="K59" s="18"/>
      <c r="L59" s="18"/>
      <c r="M59" s="18">
        <v>0</v>
      </c>
      <c r="N59" s="11">
        <f t="shared" si="12"/>
        <v>467.71900000000005</v>
      </c>
      <c r="O59" s="13">
        <v>-63.8</v>
      </c>
      <c r="P59" s="16">
        <f t="shared" si="9"/>
        <v>403.91900000000004</v>
      </c>
      <c r="Q59" s="15"/>
      <c r="R59" s="104">
        <f t="shared" si="10"/>
        <v>403.91900000000004</v>
      </c>
      <c r="S59" s="16">
        <f t="shared" si="13"/>
        <v>0.03072795739825029</v>
      </c>
    </row>
    <row r="60" spans="1:19" ht="52.5" customHeight="1">
      <c r="A60" s="109"/>
      <c r="B60" s="93" t="s">
        <v>98</v>
      </c>
      <c r="C60" s="19"/>
      <c r="D60" s="18"/>
      <c r="E60" s="87"/>
      <c r="F60" s="87"/>
      <c r="G60" s="87"/>
      <c r="H60" s="87"/>
      <c r="I60" s="18"/>
      <c r="J60" s="18"/>
      <c r="K60" s="18"/>
      <c r="L60" s="18"/>
      <c r="M60" s="18"/>
      <c r="N60" s="11">
        <f>SUM(C60:M60)</f>
        <v>0</v>
      </c>
      <c r="O60" s="13"/>
      <c r="P60" s="16">
        <f t="shared" si="9"/>
        <v>0</v>
      </c>
      <c r="Q60" s="15"/>
      <c r="R60" s="104">
        <f t="shared" si="10"/>
        <v>0</v>
      </c>
      <c r="S60" s="16">
        <f>R60/$R$11*100</f>
        <v>0</v>
      </c>
    </row>
    <row r="61" spans="1:19" ht="33" customHeight="1">
      <c r="A61" s="109"/>
      <c r="B61" s="117" t="s">
        <v>99</v>
      </c>
      <c r="C61" s="19"/>
      <c r="D61" s="18"/>
      <c r="E61" s="87"/>
      <c r="F61" s="87"/>
      <c r="G61" s="87"/>
      <c r="H61" s="87"/>
      <c r="I61" s="18"/>
      <c r="J61" s="18"/>
      <c r="K61" s="18"/>
      <c r="L61" s="18"/>
      <c r="M61" s="18"/>
      <c r="N61" s="11">
        <f t="shared" si="12"/>
        <v>0</v>
      </c>
      <c r="O61" s="13"/>
      <c r="P61" s="16">
        <f t="shared" si="9"/>
        <v>0</v>
      </c>
      <c r="Q61" s="15"/>
      <c r="R61" s="104">
        <f t="shared" si="10"/>
        <v>0</v>
      </c>
      <c r="S61" s="16">
        <f>R61/$R$11*100</f>
        <v>0</v>
      </c>
    </row>
    <row r="62" spans="1:19" s="15" customFormat="1" ht="39" customHeight="1">
      <c r="A62" s="118"/>
      <c r="B62" s="119" t="s">
        <v>100</v>
      </c>
      <c r="C62" s="19">
        <v>7.909</v>
      </c>
      <c r="D62" s="18">
        <v>0</v>
      </c>
      <c r="E62" s="87"/>
      <c r="F62" s="87"/>
      <c r="G62" s="87"/>
      <c r="H62" s="87"/>
      <c r="I62" s="18">
        <v>0</v>
      </c>
      <c r="J62" s="16">
        <v>0</v>
      </c>
      <c r="K62" s="16"/>
      <c r="L62" s="18"/>
      <c r="M62" s="18"/>
      <c r="N62" s="11">
        <f t="shared" si="12"/>
        <v>7.909</v>
      </c>
      <c r="O62" s="13">
        <v>-3</v>
      </c>
      <c r="P62" s="16">
        <f t="shared" si="9"/>
        <v>4.909</v>
      </c>
      <c r="R62" s="104">
        <f t="shared" si="10"/>
        <v>4.909</v>
      </c>
      <c r="S62" s="16">
        <f t="shared" si="13"/>
        <v>0.0003734499809813617</v>
      </c>
    </row>
    <row r="63" spans="1:19" ht="19.5" customHeight="1">
      <c r="A63" s="109"/>
      <c r="B63" s="108" t="s">
        <v>101</v>
      </c>
      <c r="C63" s="16">
        <f>SUM(C64:C65)</f>
        <v>18.913</v>
      </c>
      <c r="D63" s="16">
        <f>D64+D65</f>
        <v>204.61900000000003</v>
      </c>
      <c r="E63" s="88">
        <f aca="true" t="shared" si="15" ref="E63:L63">E64+E65</f>
        <v>0</v>
      </c>
      <c r="F63" s="88">
        <f t="shared" si="15"/>
        <v>0</v>
      </c>
      <c r="G63" s="88">
        <f t="shared" si="15"/>
        <v>0</v>
      </c>
      <c r="H63" s="88">
        <f t="shared" si="15"/>
        <v>0</v>
      </c>
      <c r="I63" s="16">
        <f>I64+I65</f>
        <v>56.41</v>
      </c>
      <c r="J63" s="16">
        <f t="shared" si="15"/>
        <v>0</v>
      </c>
      <c r="K63" s="18">
        <f t="shared" si="15"/>
        <v>0</v>
      </c>
      <c r="L63" s="16">
        <f t="shared" si="15"/>
        <v>339.71159</v>
      </c>
      <c r="M63" s="16"/>
      <c r="N63" s="11">
        <f t="shared" si="12"/>
        <v>619.65359</v>
      </c>
      <c r="O63" s="16">
        <f>O64+O65</f>
        <v>-3.0460000000000003</v>
      </c>
      <c r="P63" s="16">
        <f t="shared" si="9"/>
        <v>616.60759</v>
      </c>
      <c r="Q63" s="81">
        <f>Q64+Q65</f>
        <v>0</v>
      </c>
      <c r="R63" s="104">
        <f>P63+Q63</f>
        <v>616.60759</v>
      </c>
      <c r="S63" s="16">
        <f t="shared" si="13"/>
        <v>0.04690814682388741</v>
      </c>
    </row>
    <row r="64" spans="1:19" ht="19.5" customHeight="1">
      <c r="A64" s="109"/>
      <c r="B64" s="115" t="s">
        <v>102</v>
      </c>
      <c r="C64" s="18">
        <v>18.913</v>
      </c>
      <c r="D64" s="19">
        <v>204.56900000000002</v>
      </c>
      <c r="E64" s="87">
        <v>0</v>
      </c>
      <c r="F64" s="87">
        <v>0</v>
      </c>
      <c r="G64" s="87">
        <v>0</v>
      </c>
      <c r="H64" s="87"/>
      <c r="I64" s="18">
        <v>56.41</v>
      </c>
      <c r="J64" s="18"/>
      <c r="K64" s="16">
        <v>0</v>
      </c>
      <c r="L64" s="19">
        <v>339.71159</v>
      </c>
      <c r="M64" s="19"/>
      <c r="N64" s="11">
        <f t="shared" si="12"/>
        <v>619.60359</v>
      </c>
      <c r="O64" s="16">
        <v>-3.0460000000000003</v>
      </c>
      <c r="P64" s="16">
        <f t="shared" si="9"/>
        <v>616.55759</v>
      </c>
      <c r="Q64" s="15"/>
      <c r="R64" s="104">
        <f t="shared" si="10"/>
        <v>616.55759</v>
      </c>
      <c r="S64" s="16">
        <f>R64/$R$11*100</f>
        <v>0.04690434309623431</v>
      </c>
    </row>
    <row r="65" spans="1:19" ht="19.5" customHeight="1">
      <c r="A65" s="109"/>
      <c r="B65" s="115" t="s">
        <v>103</v>
      </c>
      <c r="C65" s="19">
        <v>0</v>
      </c>
      <c r="D65" s="19">
        <v>0.05</v>
      </c>
      <c r="E65" s="116"/>
      <c r="F65" s="116">
        <v>0</v>
      </c>
      <c r="G65" s="116"/>
      <c r="H65" s="116"/>
      <c r="I65" s="18">
        <v>0</v>
      </c>
      <c r="J65" s="16"/>
      <c r="K65" s="16"/>
      <c r="L65" s="19"/>
      <c r="M65" s="19"/>
      <c r="N65" s="11">
        <f t="shared" si="12"/>
        <v>0.05</v>
      </c>
      <c r="O65" s="81"/>
      <c r="P65" s="16">
        <f t="shared" si="9"/>
        <v>0.05</v>
      </c>
      <c r="Q65" s="15"/>
      <c r="R65" s="104">
        <f t="shared" si="10"/>
        <v>0.05</v>
      </c>
      <c r="S65" s="16">
        <f t="shared" si="13"/>
        <v>3.8037276531000383E-06</v>
      </c>
    </row>
    <row r="66" spans="1:19" ht="23.25" customHeight="1">
      <c r="A66" s="109"/>
      <c r="B66" s="108" t="s">
        <v>80</v>
      </c>
      <c r="C66" s="104">
        <f>C67+C68</f>
        <v>67.174</v>
      </c>
      <c r="D66" s="104">
        <f>D67+D68</f>
        <v>88.891</v>
      </c>
      <c r="E66" s="104">
        <f>E67+E68</f>
        <v>0</v>
      </c>
      <c r="F66" s="104">
        <f>F67+F68</f>
        <v>0</v>
      </c>
      <c r="G66" s="104">
        <f>G67+G68</f>
        <v>0</v>
      </c>
      <c r="H66" s="116"/>
      <c r="I66" s="104">
        <f>I67+I68</f>
        <v>0.625</v>
      </c>
      <c r="J66" s="16"/>
      <c r="K66" s="16">
        <f>K67+K68</f>
        <v>0</v>
      </c>
      <c r="L66" s="104">
        <f>L67+L68</f>
        <v>0</v>
      </c>
      <c r="M66" s="104">
        <f>M67+M68</f>
        <v>0</v>
      </c>
      <c r="N66" s="11">
        <f t="shared" si="12"/>
        <v>156.69</v>
      </c>
      <c r="O66" s="104">
        <f>O67+O68</f>
        <v>0</v>
      </c>
      <c r="P66" s="16">
        <f t="shared" si="9"/>
        <v>156.69</v>
      </c>
      <c r="Q66" s="104">
        <f>Q67+Q68</f>
        <v>-156.69</v>
      </c>
      <c r="R66" s="104">
        <f t="shared" si="10"/>
        <v>0</v>
      </c>
      <c r="S66" s="16">
        <f t="shared" si="13"/>
        <v>0</v>
      </c>
    </row>
    <row r="67" spans="1:19" ht="15.75">
      <c r="A67" s="109"/>
      <c r="B67" s="120" t="s">
        <v>104</v>
      </c>
      <c r="C67" s="19">
        <v>0</v>
      </c>
      <c r="D67" s="19">
        <v>0</v>
      </c>
      <c r="E67" s="116">
        <v>0</v>
      </c>
      <c r="F67" s="116">
        <v>0</v>
      </c>
      <c r="G67" s="116"/>
      <c r="H67" s="116">
        <v>0</v>
      </c>
      <c r="I67" s="19"/>
      <c r="J67" s="16"/>
      <c r="K67" s="16"/>
      <c r="L67" s="19"/>
      <c r="M67" s="19">
        <v>0</v>
      </c>
      <c r="N67" s="11">
        <f t="shared" si="12"/>
        <v>0</v>
      </c>
      <c r="O67" s="15"/>
      <c r="P67" s="16">
        <f t="shared" si="9"/>
        <v>0</v>
      </c>
      <c r="Q67" s="15">
        <f>-P67</f>
        <v>0</v>
      </c>
      <c r="R67" s="104"/>
      <c r="S67" s="16">
        <f t="shared" si="13"/>
        <v>0</v>
      </c>
    </row>
    <row r="68" spans="1:19" ht="19.5" customHeight="1">
      <c r="A68" s="109"/>
      <c r="B68" s="120" t="s">
        <v>105</v>
      </c>
      <c r="C68" s="19">
        <v>67.174</v>
      </c>
      <c r="D68" s="19">
        <v>88.891</v>
      </c>
      <c r="E68" s="116">
        <v>0</v>
      </c>
      <c r="F68" s="116">
        <v>0</v>
      </c>
      <c r="G68" s="116"/>
      <c r="H68" s="116">
        <v>0</v>
      </c>
      <c r="I68" s="19">
        <v>0.625</v>
      </c>
      <c r="J68" s="16"/>
      <c r="K68" s="16"/>
      <c r="L68" s="19">
        <v>0</v>
      </c>
      <c r="M68" s="19"/>
      <c r="N68" s="11">
        <f t="shared" si="12"/>
        <v>156.69</v>
      </c>
      <c r="O68" s="13">
        <v>0</v>
      </c>
      <c r="P68" s="16">
        <f t="shared" si="9"/>
        <v>156.69</v>
      </c>
      <c r="Q68" s="15">
        <f>-P68</f>
        <v>-156.69</v>
      </c>
      <c r="R68" s="104">
        <f t="shared" si="10"/>
        <v>0</v>
      </c>
      <c r="S68" s="16">
        <f t="shared" si="13"/>
        <v>0</v>
      </c>
    </row>
    <row r="69" spans="1:19" ht="34.5" customHeight="1">
      <c r="A69" s="109"/>
      <c r="B69" s="121" t="s">
        <v>106</v>
      </c>
      <c r="C69" s="19">
        <v>-533.868</v>
      </c>
      <c r="D69" s="19">
        <v>-58.581</v>
      </c>
      <c r="E69" s="116">
        <v>-1.522</v>
      </c>
      <c r="F69" s="116">
        <v>-2.874685</v>
      </c>
      <c r="G69" s="116">
        <v>-3.247</v>
      </c>
      <c r="H69" s="116"/>
      <c r="I69" s="116">
        <v>-10.193</v>
      </c>
      <c r="J69" s="116">
        <v>0</v>
      </c>
      <c r="K69" s="19">
        <v>-0.001</v>
      </c>
      <c r="L69" s="19"/>
      <c r="M69" s="19"/>
      <c r="N69" s="11">
        <f t="shared" si="12"/>
        <v>-610.286685</v>
      </c>
      <c r="O69" s="15"/>
      <c r="P69" s="16">
        <f t="shared" si="9"/>
        <v>-610.286685</v>
      </c>
      <c r="Q69" s="15"/>
      <c r="R69" s="104">
        <f t="shared" si="10"/>
        <v>-610.286685</v>
      </c>
      <c r="S69" s="16">
        <f t="shared" si="13"/>
        <v>-0.046427286801065046</v>
      </c>
    </row>
    <row r="70" spans="2:19" ht="12" customHeight="1">
      <c r="B70" s="121"/>
      <c r="C70" s="19"/>
      <c r="D70" s="19"/>
      <c r="E70" s="116"/>
      <c r="F70" s="116"/>
      <c r="G70" s="116"/>
      <c r="H70" s="116"/>
      <c r="I70" s="8"/>
      <c r="J70" s="16"/>
      <c r="K70" s="19"/>
      <c r="L70" s="19"/>
      <c r="M70" s="19"/>
      <c r="N70" s="11">
        <f t="shared" si="12"/>
        <v>0</v>
      </c>
      <c r="O70" s="15"/>
      <c r="P70" s="16"/>
      <c r="Q70" s="15"/>
      <c r="R70" s="104"/>
      <c r="S70" s="16"/>
    </row>
    <row r="71" spans="2:19" ht="34.5" customHeight="1" thickBot="1">
      <c r="B71" s="122" t="s">
        <v>107</v>
      </c>
      <c r="C71" s="123">
        <f aca="true" t="shared" si="16" ref="C71:M71">C20-C47</f>
        <v>883.1517529999946</v>
      </c>
      <c r="D71" s="123">
        <f t="shared" si="16"/>
        <v>2587.7569810000014</v>
      </c>
      <c r="E71" s="124">
        <f t="shared" si="16"/>
        <v>-2746.8089999999975</v>
      </c>
      <c r="F71" s="124">
        <f t="shared" si="16"/>
        <v>45.627684999999985</v>
      </c>
      <c r="G71" s="124">
        <f t="shared" si="16"/>
        <v>-1618.8469999999988</v>
      </c>
      <c r="H71" s="124">
        <f t="shared" si="16"/>
        <v>0</v>
      </c>
      <c r="I71" s="123">
        <f t="shared" si="16"/>
        <v>652.0580000000004</v>
      </c>
      <c r="J71" s="123">
        <f t="shared" si="16"/>
        <v>12.54729</v>
      </c>
      <c r="K71" s="123">
        <f t="shared" si="16"/>
        <v>-15.824064629999999</v>
      </c>
      <c r="L71" s="123">
        <f t="shared" si="16"/>
        <v>-8.881269999999972</v>
      </c>
      <c r="M71" s="123">
        <f t="shared" si="16"/>
        <v>11.004</v>
      </c>
      <c r="N71" s="125">
        <f t="shared" si="12"/>
        <v>-198.21562562999992</v>
      </c>
      <c r="O71" s="123">
        <f>O20-O47</f>
        <v>0</v>
      </c>
      <c r="P71" s="123">
        <f>P20-P47</f>
        <v>-198.21562563001498</v>
      </c>
      <c r="Q71" s="123">
        <f>Q20-Q47</f>
        <v>-1480.238</v>
      </c>
      <c r="R71" s="123">
        <f>R20-R47</f>
        <v>-1678.4536256300125</v>
      </c>
      <c r="S71" s="126">
        <f>R71/$R$11*100</f>
        <v>-0.12768760940509793</v>
      </c>
    </row>
    <row r="72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LILIANA PECHEANU</cp:lastModifiedBy>
  <cp:lastPrinted>2022-02-24T07:47:07Z</cp:lastPrinted>
  <dcterms:created xsi:type="dcterms:W3CDTF">2022-02-24T07:39:49Z</dcterms:created>
  <dcterms:modified xsi:type="dcterms:W3CDTF">2022-02-25T13:31:42Z</dcterms:modified>
  <cp:category/>
  <cp:version/>
  <cp:contentType/>
  <cp:contentStatus/>
</cp:coreProperties>
</file>