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noiembrie 2018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'noiembrie 2018 '!$A$1:$R$69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'noiembrie 2018 '!$13:$18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<sst xmlns="http://schemas.openxmlformats.org/spreadsheetml/2006/main" count="112" uniqueCount="104">
  <si>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 xml:space="preserve">BUGETUL GENERAL CONSOLIDAT </t>
  </si>
  <si>
    <t>Realizări 01.01 - 30.11.2018</t>
  </si>
  <si>
    <t/>
  </si>
  <si>
    <t>PIB 2018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</si>
  <si>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</si>
  <si>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</si>
  <si>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</si>
  <si>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</si>
  <si>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</si>
  <si>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</si>
  <si>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</si>
  <si>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</si>
  <si>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</si>
  <si>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</si>
  <si>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</si>
  <si>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</si>
  <si>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</si>
  <si>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</si>
  <si>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</si>
  <si>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</si>
  <si>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</si>
  <si>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</si>
  <si>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</si>
  <si>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</si>
  <si>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</si>
  <si>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</si>
  <si>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</si>
  <si>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</si>
  <si>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</si>
  <si>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</si>
  <si>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</si>
  <si>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</si>
  <si>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</si>
  <si>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</si>
  <si>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</si>
  <si>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</si>
  <si>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</si>
  <si>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</si>
  <si>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</si>
  <si>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</si>
  <si>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</si>
  <si>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</si>
  <si>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</si>
  <si>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</si>
  <si>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</si>
  <si>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</si>
  <si>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</si>
  <si>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</si>
  <si>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</si>
  <si>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</si>
  <si>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</si>
  <si>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</si>
  <si>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</si>
  <si>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</si>
  <si>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</si>
  <si>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</si>
  <si>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</si>
  <si>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</si>
  <si>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</si>
  <si>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</si>
  <si>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</si>
  <si>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</si>
  <si>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</si>
  <si>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</si>
  <si>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</si>
  <si>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</si>
  <si>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</si>
  <si>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</si>
  <si>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</si>
  <si>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</si>
  <si>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</si>
  <si>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</si>
  <si>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</si>
  <si>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</si>
  <si>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</si>
  <si>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</si>
  <si>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</si>
  <si>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</si>
  <si>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</si>
  <si>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</si>
  <si>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</si>
  <si>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</si>
  <si>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</si>
  <si>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</si>
  <si>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</si>
  <si>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</si>
  <si>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</si>
  <si>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</si>
  <si>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</si>
  <si>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</si>
  <si>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</si>
  <si>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</si>
  <si>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</si>
  <si>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</si>
  <si>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</si>
  <si>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</si>
  <si>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</si>
  <si>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</si>
  <si>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</si>
  <si>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</si>
  <si>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</si>
  <si>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</si>
  <si>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 Contributii de asigurari</t>
  </si>
  <si>
    <t>Sume în curs de distribuire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</si>
</sst>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/>
      <protection locked="0"/>
    </xf>
    <xf numFmtId="4" fontId="5" fillId="33" borderId="0" xfId="0" applyNumberFormat="1" applyFont="1" applyFill="1" applyBorder="1" applyAlignment="1" applyProtection="1" quotePrefix="1">
      <alignment horizontal="center"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Alignment="1" applyProtection="1">
      <alignment horizontal="right"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4" fontId="4" fillId="33" borderId="0" xfId="0" applyNumberFormat="1" applyFont="1" applyFill="1" applyBorder="1" applyAlignment="1" applyProtection="1">
      <alignment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4" fontId="2" fillId="33" borderId="0" xfId="0" applyNumberFormat="1" applyFont="1" applyFill="1" applyAlignment="1">
      <alignment/>
    </xf>
    <xf numFmtId="166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6" fillId="33" borderId="0" xfId="56" applyNumberFormat="1" applyFont="1" applyFill="1" applyAlignment="1">
      <alignment/>
      <protection/>
    </xf>
    <xf numFmtId="164" fontId="7" fillId="33" borderId="0" xfId="0" applyNumberFormat="1" applyFont="1" applyFill="1" applyBorder="1" applyAlignment="1" applyProtection="1">
      <alignment/>
      <protection locked="0"/>
    </xf>
    <xf numFmtId="164" fontId="10" fillId="33" borderId="0" xfId="0" applyNumberFormat="1" applyFont="1" applyFill="1" applyAlignment="1" applyProtection="1">
      <alignment horizontal="center"/>
      <protection locked="0"/>
    </xf>
    <xf numFmtId="166" fontId="4" fillId="33" borderId="0" xfId="0" applyNumberFormat="1" applyFont="1" applyFill="1" applyBorder="1" applyAlignment="1" applyProtection="1">
      <alignment/>
      <protection locked="0"/>
    </xf>
    <xf numFmtId="165" fontId="4" fillId="33" borderId="0" xfId="0" applyNumberFormat="1" applyFont="1" applyFill="1" applyBorder="1" applyAlignment="1" applyProtection="1">
      <alignment/>
      <protection locked="0"/>
    </xf>
    <xf numFmtId="167" fontId="4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168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1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>
      <alignment vertical="center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8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>
      <alignment vertical="center" wrapText="1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" fontId="2" fillId="33" borderId="0" xfId="0" applyNumberFormat="1" applyFont="1" applyFill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1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8\11%20noiembrie%202018\BGC%20-%20noiembrie%202018%20-in%20lucru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iembrie in luna"/>
      <sheetName val="noiembrie 2018 "/>
      <sheetName val="UAT noiembrie 2018"/>
      <sheetName val=" consolidari noiembrie"/>
      <sheetName val="octombrie 2018  (valori)"/>
      <sheetName val="UAT octombrie 2018 (valori)"/>
      <sheetName val="august 2018 Engl"/>
      <sheetName val="Sinteza - An 2"/>
      <sheetName val="2017 - 2018"/>
      <sheetName val="Sinteza - Anexa executie progr"/>
      <sheetName val="progr.%.exec"/>
      <sheetName val="Progr.rectif.act.23.11(Liliana)"/>
      <sheetName val="BGC 2018 -MFP 5 nivele"/>
      <sheetName val="dob_trez"/>
      <sheetName val="SPECIAL_CNAIR"/>
      <sheetName val="CNAIR_ex"/>
      <sheetName val="noiembrie 2017"/>
      <sheetName val="noiembrie 2017 leg"/>
      <sheetName val="septembrie 2018  (valori)"/>
      <sheetName val="UAT septembrie 2018 (valori)"/>
      <sheetName val="august 2018  (valori)"/>
      <sheetName val="UAT august 2018 (valori)"/>
      <sheetName val="iulie 2018  (valori)"/>
      <sheetName val="UAT iulie 2018 (valori)"/>
      <sheetName val="iunie 2018  (valori)"/>
      <sheetName val="UAT iunie 2018 (valori)"/>
      <sheetName val="Sinteza-anexa program 9 luni "/>
      <sheetName val="program 9 luni .%.exec "/>
      <sheetName val="Sinteza-anexa program 6 luni"/>
      <sheetName val="progr 6 luni % execuție  "/>
      <sheetName val="progr 6 luni % execuție   (VA)"/>
      <sheetName val="Sinteza -  prog. 3 luni "/>
      <sheetName val="progr trim I _%.exec"/>
      <sheetName val="decembrie 2016 sit.financiare"/>
      <sheetName val=" decembrie 2015 DS"/>
      <sheetName val="decembrie 2014 DS "/>
      <sheetName val="bgc desfasurat"/>
      <sheetName val="pres (DS)"/>
    </sheetNames>
    <sheetDataSet>
      <sheetData sheetId="7">
        <row r="10">
          <cell r="J10">
            <v>949600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R69"/>
  <sheetViews>
    <sheetView showZeros="0" tabSelected="1" zoomScale="81" zoomScaleNormal="81" zoomScaleSheetLayoutView="75" zoomScalePageLayoutView="0" workbookViewId="0" topLeftCell="A1">
      <pane xSplit="2" ySplit="16" topLeftCell="H63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B43" sqref="B43"/>
    </sheetView>
  </sheetViews>
  <sheetFormatPr defaultColWidth="9.140625" defaultRowHeight="19.5" customHeight="1" outlineLevelRow="1"/>
  <cols>
    <col min="1" max="1" width="3.8515625" style="9" customWidth="1"/>
    <col min="2" max="2" width="52.140625" style="13" customWidth="1"/>
    <col min="3" max="3" width="21.140625" style="13" customWidth="1"/>
    <col min="4" max="4" width="15.7109375" style="13" customWidth="1"/>
    <col min="5" max="5" width="17.00390625" style="129" customWidth="1"/>
    <col min="6" max="6" width="13.8515625" style="129" customWidth="1"/>
    <col min="7" max="7" width="16.8515625" style="129" customWidth="1"/>
    <col min="8" max="8" width="16.28125" style="129" customWidth="1"/>
    <col min="9" max="9" width="15.8515625" style="13" customWidth="1"/>
    <col min="10" max="10" width="13.28125" style="13" customWidth="1"/>
    <col min="11" max="11" width="14.140625" style="13" customWidth="1"/>
    <col min="12" max="12" width="13.7109375" style="13" customWidth="1"/>
    <col min="13" max="13" width="14.00390625" style="14" customWidth="1"/>
    <col min="14" max="14" width="11.7109375" style="13" customWidth="1"/>
    <col min="15" max="15" width="12.7109375" style="14" customWidth="1"/>
    <col min="16" max="16" width="11.57421875" style="13" customWidth="1"/>
    <col min="17" max="17" width="15.7109375" style="15" customWidth="1"/>
    <col min="18" max="18" width="9.57421875" style="16" customWidth="1"/>
    <col min="19" max="16384" width="8.8515625" style="9" customWidth="1"/>
  </cols>
  <sheetData>
    <row r="1" spans="2:9" ht="23.25" customHeight="1">
      <c r="B1" s="8"/>
      <c r="C1" s="9"/>
      <c r="D1" s="9"/>
      <c r="E1" s="10"/>
      <c r="F1" s="10"/>
      <c r="G1" s="10"/>
      <c r="H1" s="11"/>
      <c r="I1" s="12"/>
    </row>
    <row r="2" spans="2:18" ht="15" customHeight="1">
      <c r="B2" s="17"/>
      <c r="C2" s="18"/>
      <c r="D2" s="19"/>
      <c r="E2" s="20"/>
      <c r="F2" s="20"/>
      <c r="G2" s="20"/>
      <c r="H2" s="20"/>
      <c r="I2" s="18"/>
      <c r="J2" s="21"/>
      <c r="K2" s="19"/>
      <c r="L2" s="9"/>
      <c r="M2" s="22"/>
      <c r="N2" s="138"/>
      <c r="O2" s="138"/>
      <c r="P2" s="138"/>
      <c r="Q2" s="138"/>
      <c r="R2" s="138"/>
    </row>
    <row r="3" spans="2:18" ht="22.5" customHeight="1" outlineLevel="1">
      <c r="B3" s="139" t="s">
        <v>0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2:18" ht="15" outlineLevel="1">
      <c r="B4" s="140" t="s">
        <v>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2:18" ht="15" outlineLevel="1"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</row>
    <row r="6" spans="2:18" ht="15" outlineLevel="1">
      <c r="B6" s="23"/>
      <c r="C6" s="24"/>
      <c r="D6" s="24"/>
      <c r="E6" s="24"/>
      <c r="F6" s="23"/>
      <c r="G6" s="23"/>
      <c r="H6" s="23"/>
      <c r="I6" s="25"/>
      <c r="J6" s="26"/>
      <c r="K6" s="26"/>
      <c r="L6" s="23"/>
      <c r="M6" s="23"/>
      <c r="N6" s="23"/>
      <c r="O6" s="23"/>
      <c r="P6" s="23"/>
      <c r="Q6" s="23"/>
      <c r="R6" s="23"/>
    </row>
    <row r="7" spans="2:18" ht="15" outlineLevel="1">
      <c r="B7" s="27" t="s">
        <v>2</v>
      </c>
      <c r="C7" s="24"/>
      <c r="D7" s="24"/>
      <c r="E7" s="24"/>
      <c r="F7" s="24"/>
      <c r="G7" s="24"/>
      <c r="H7" s="28"/>
      <c r="I7" s="28"/>
      <c r="J7" s="25"/>
      <c r="K7" s="25"/>
      <c r="L7" s="28"/>
      <c r="M7" s="28"/>
      <c r="O7" s="28"/>
      <c r="P7" s="28"/>
      <c r="Q7" s="23"/>
      <c r="R7" s="28"/>
    </row>
    <row r="8" spans="2:18" ht="15" outlineLevel="1">
      <c r="B8" s="28"/>
      <c r="C8" s="24"/>
      <c r="D8" s="24"/>
      <c r="E8" s="24"/>
      <c r="F8" s="28"/>
      <c r="G8" s="24"/>
      <c r="H8" s="28"/>
      <c r="I8" s="25"/>
      <c r="J8" s="25"/>
      <c r="K8" s="29"/>
      <c r="L8" s="28"/>
      <c r="M8" s="28"/>
      <c r="N8" s="28"/>
      <c r="O8" s="28"/>
      <c r="P8" s="28"/>
      <c r="Q8" s="23"/>
      <c r="R8" s="28"/>
    </row>
    <row r="9" spans="2:18" ht="15" outlineLevel="1">
      <c r="B9" s="30"/>
      <c r="C9" s="24"/>
      <c r="D9" s="24"/>
      <c r="E9" s="24"/>
      <c r="F9" s="31"/>
      <c r="G9" s="24"/>
      <c r="H9" s="28"/>
      <c r="I9" s="32"/>
      <c r="J9" s="33"/>
      <c r="K9" s="34"/>
      <c r="L9" s="31"/>
      <c r="M9" s="28"/>
      <c r="N9" s="28"/>
      <c r="O9" s="28"/>
      <c r="P9" s="28"/>
      <c r="Q9" s="28"/>
      <c r="R9" s="28"/>
    </row>
    <row r="10" spans="2:13" ht="24" customHeight="1" outlineLevel="1">
      <c r="B10" s="36"/>
      <c r="C10" s="24"/>
      <c r="D10" s="24"/>
      <c r="E10" s="24"/>
      <c r="F10" s="24"/>
      <c r="G10" s="24"/>
      <c r="H10" s="24"/>
      <c r="I10" s="24"/>
      <c r="J10" s="37"/>
      <c r="K10" s="26"/>
      <c r="L10" s="26"/>
      <c r="M10" s="38"/>
    </row>
    <row r="11" spans="2:18" ht="15.75" customHeight="1" outlineLevel="1">
      <c r="B11" s="39"/>
      <c r="C11" s="24"/>
      <c r="D11" s="24"/>
      <c r="E11" s="24"/>
      <c r="F11" s="24"/>
      <c r="G11" s="24"/>
      <c r="H11" s="24"/>
      <c r="I11" s="24"/>
      <c r="J11" s="40"/>
      <c r="K11" s="26"/>
      <c r="L11" s="40"/>
      <c r="M11" s="40"/>
      <c r="N11" s="41"/>
      <c r="O11" s="41"/>
      <c r="P11" s="14" t="s">
        <v>3</v>
      </c>
      <c r="Q11" s="42">
        <f>'[1]Sinteza - An 2'!J10</f>
        <v>949600</v>
      </c>
      <c r="R11" s="43"/>
    </row>
    <row r="12" spans="2:18" ht="17.25" outlineLevel="1">
      <c r="B12" s="44"/>
      <c r="C12" s="38"/>
      <c r="D12" s="38"/>
      <c r="E12" s="45"/>
      <c r="F12" s="46"/>
      <c r="G12" s="47"/>
      <c r="H12" s="48"/>
      <c r="I12" s="49"/>
      <c r="J12" s="9"/>
      <c r="K12" s="35"/>
      <c r="L12" s="35"/>
      <c r="M12" s="21"/>
      <c r="N12" s="50"/>
      <c r="O12" s="51"/>
      <c r="P12" s="50"/>
      <c r="Q12" s="52"/>
      <c r="R12" s="53" t="s">
        <v>4</v>
      </c>
    </row>
    <row r="13" spans="2:18" ht="15">
      <c r="B13" s="55"/>
      <c r="C13" s="56" t="s">
        <v>5</v>
      </c>
      <c r="D13" s="56" t="s">
        <v>5</v>
      </c>
      <c r="E13" s="57" t="s">
        <v>5</v>
      </c>
      <c r="F13" s="57" t="s">
        <v>5</v>
      </c>
      <c r="G13" s="57" t="s">
        <v>6</v>
      </c>
      <c r="H13" s="57" t="s">
        <v>7</v>
      </c>
      <c r="I13" s="56" t="s">
        <v>5</v>
      </c>
      <c r="J13" s="56" t="s">
        <v>8</v>
      </c>
      <c r="K13" s="56" t="s">
        <v>9</v>
      </c>
      <c r="L13" s="56" t="s">
        <v>9</v>
      </c>
      <c r="M13" s="58" t="s">
        <v>10</v>
      </c>
      <c r="N13" s="56" t="s">
        <v>11</v>
      </c>
      <c r="O13" s="59" t="s">
        <v>10</v>
      </c>
      <c r="P13" s="56" t="s">
        <v>12</v>
      </c>
      <c r="Q13" s="141" t="s">
        <v>13</v>
      </c>
      <c r="R13" s="141"/>
    </row>
    <row r="14" spans="2:18" ht="19.5" customHeight="1">
      <c r="B14" s="60"/>
      <c r="C14" s="61" t="s">
        <v>14</v>
      </c>
      <c r="D14" s="61" t="s">
        <v>15</v>
      </c>
      <c r="E14" s="62" t="s">
        <v>16</v>
      </c>
      <c r="F14" s="62" t="s">
        <v>17</v>
      </c>
      <c r="G14" s="62" t="s">
        <v>18</v>
      </c>
      <c r="H14" s="62" t="s">
        <v>19</v>
      </c>
      <c r="I14" s="61" t="s">
        <v>20</v>
      </c>
      <c r="J14" s="61" t="s">
        <v>19</v>
      </c>
      <c r="K14" s="61" t="s">
        <v>21</v>
      </c>
      <c r="L14" s="61" t="s">
        <v>22</v>
      </c>
      <c r="M14" s="63"/>
      <c r="N14" s="61" t="s">
        <v>23</v>
      </c>
      <c r="O14" s="64" t="s">
        <v>24</v>
      </c>
      <c r="P14" s="65" t="s">
        <v>25</v>
      </c>
      <c r="Q14" s="142"/>
      <c r="R14" s="142"/>
    </row>
    <row r="15" spans="2:18" ht="15.75" customHeight="1">
      <c r="B15" s="35"/>
      <c r="C15" s="61" t="s">
        <v>26</v>
      </c>
      <c r="D15" s="61" t="s">
        <v>27</v>
      </c>
      <c r="E15" s="62" t="s">
        <v>28</v>
      </c>
      <c r="F15" s="62" t="s">
        <v>29</v>
      </c>
      <c r="G15" s="62" t="s">
        <v>30</v>
      </c>
      <c r="H15" s="62" t="s">
        <v>31</v>
      </c>
      <c r="I15" s="61" t="s">
        <v>32</v>
      </c>
      <c r="J15" s="61" t="s">
        <v>33</v>
      </c>
      <c r="K15" s="61" t="s">
        <v>34</v>
      </c>
      <c r="L15" s="61" t="s">
        <v>35</v>
      </c>
      <c r="M15" s="63"/>
      <c r="N15" s="61" t="s">
        <v>36</v>
      </c>
      <c r="O15" s="64" t="s">
        <v>37</v>
      </c>
      <c r="P15" s="65" t="s">
        <v>38</v>
      </c>
      <c r="Q15" s="142"/>
      <c r="R15" s="142"/>
    </row>
    <row r="16" spans="2:18" ht="15">
      <c r="B16" s="66"/>
      <c r="C16" s="67"/>
      <c r="D16" s="61" t="s">
        <v>39</v>
      </c>
      <c r="E16" s="62" t="s">
        <v>40</v>
      </c>
      <c r="F16" s="62" t="s">
        <v>41</v>
      </c>
      <c r="G16" s="62" t="s">
        <v>42</v>
      </c>
      <c r="H16" s="62"/>
      <c r="I16" s="61" t="s">
        <v>43</v>
      </c>
      <c r="J16" s="61" t="s">
        <v>44</v>
      </c>
      <c r="K16" s="61"/>
      <c r="L16" s="61" t="s">
        <v>45</v>
      </c>
      <c r="M16" s="63"/>
      <c r="N16" s="61" t="s">
        <v>46</v>
      </c>
      <c r="O16" s="63" t="s">
        <v>47</v>
      </c>
      <c r="P16" s="65" t="s">
        <v>48</v>
      </c>
      <c r="Q16" s="142"/>
      <c r="R16" s="142"/>
    </row>
    <row r="17" spans="2:18" ht="15.75" customHeight="1">
      <c r="B17" s="50"/>
      <c r="C17" s="9"/>
      <c r="D17" s="61" t="s">
        <v>49</v>
      </c>
      <c r="E17" s="62"/>
      <c r="F17" s="62"/>
      <c r="G17" s="62" t="s">
        <v>50</v>
      </c>
      <c r="H17" s="62"/>
      <c r="I17" s="61" t="s">
        <v>51</v>
      </c>
      <c r="J17" s="61"/>
      <c r="K17" s="61"/>
      <c r="L17" s="61" t="s">
        <v>52</v>
      </c>
      <c r="M17" s="63"/>
      <c r="N17" s="61"/>
      <c r="O17" s="63"/>
      <c r="P17" s="65"/>
      <c r="Q17" s="143" t="s">
        <v>53</v>
      </c>
      <c r="R17" s="144" t="s">
        <v>54</v>
      </c>
    </row>
    <row r="18" spans="2:18" ht="51" customHeight="1">
      <c r="B18" s="68"/>
      <c r="C18" s="9"/>
      <c r="D18" s="69"/>
      <c r="E18" s="69"/>
      <c r="F18" s="69"/>
      <c r="G18" s="62" t="s">
        <v>55</v>
      </c>
      <c r="H18" s="62"/>
      <c r="I18" s="70" t="s">
        <v>56</v>
      </c>
      <c r="J18" s="61"/>
      <c r="K18" s="61"/>
      <c r="L18" s="70" t="s">
        <v>57</v>
      </c>
      <c r="M18" s="63"/>
      <c r="N18" s="61"/>
      <c r="O18" s="63"/>
      <c r="P18" s="65"/>
      <c r="Q18" s="143"/>
      <c r="R18" s="144"/>
    </row>
    <row r="19" spans="2:18" ht="18" customHeight="1" thickBot="1">
      <c r="B19" s="130"/>
      <c r="C19" s="76"/>
      <c r="D19" s="131"/>
      <c r="E19" s="131"/>
      <c r="F19" s="131"/>
      <c r="G19" s="132"/>
      <c r="H19" s="132"/>
      <c r="I19" s="133"/>
      <c r="J19" s="134"/>
      <c r="K19" s="134"/>
      <c r="L19" s="133"/>
      <c r="M19" s="135"/>
      <c r="N19" s="134"/>
      <c r="O19" s="135"/>
      <c r="P19" s="136"/>
      <c r="Q19" s="127"/>
      <c r="R19" s="137"/>
    </row>
    <row r="20" spans="2:18" s="81" customFormat="1" ht="30.75" customHeight="1" thickTop="1">
      <c r="B20" s="4" t="s">
        <v>58</v>
      </c>
      <c r="C20" s="5">
        <f>C21+C37+C38+C39+C40+C41+C42++C43+C44</f>
        <v>124051.225106</v>
      </c>
      <c r="D20" s="5">
        <f aca="true" t="shared" si="0" ref="D20:L20">D21+D37+D38+D39+D40+D41+D42++D43+D44</f>
        <v>65036.114</v>
      </c>
      <c r="E20" s="5">
        <f>E21+E37+E38+E39+E40+E41+E42++E43+E44</f>
        <v>58253.60415600001</v>
      </c>
      <c r="F20" s="5">
        <f t="shared" si="0"/>
        <v>2084.740185</v>
      </c>
      <c r="G20" s="5">
        <f>G21+G37+G38+G39+G40+G41+G42++G43+G44</f>
        <v>31593.894010000004</v>
      </c>
      <c r="H20" s="5">
        <f t="shared" si="0"/>
        <v>0</v>
      </c>
      <c r="I20" s="5">
        <f t="shared" si="0"/>
        <v>25586.765</v>
      </c>
      <c r="J20" s="5">
        <f>J21+J37+J38+J39+J40+J41+J42++J43+J44</f>
        <v>111.35771600000001</v>
      </c>
      <c r="K20" s="5">
        <f t="shared" si="0"/>
        <v>114.68553775</v>
      </c>
      <c r="L20" s="77">
        <f t="shared" si="0"/>
        <v>3228.04435</v>
      </c>
      <c r="M20" s="78">
        <f>SUM(C20:L20)</f>
        <v>310060.43006075005</v>
      </c>
      <c r="N20" s="79">
        <f>N21+N37+N38+N41+N39</f>
        <v>-48435.96592743001</v>
      </c>
      <c r="O20" s="78">
        <f aca="true" t="shared" si="1" ref="O20:O42">M20+N20</f>
        <v>261624.46413332003</v>
      </c>
      <c r="P20" s="79">
        <f>P21+P37+P38+P41+P43</f>
        <v>-130.678</v>
      </c>
      <c r="Q20" s="80">
        <f>O20+P20</f>
        <v>261493.78613332</v>
      </c>
      <c r="R20" s="78">
        <f>Q20/$Q$11*100</f>
        <v>27.53725633248947</v>
      </c>
    </row>
    <row r="21" spans="2:18" s="83" customFormat="1" ht="18.75" customHeight="1">
      <c r="B21" s="71" t="s">
        <v>59</v>
      </c>
      <c r="C21" s="5">
        <f>C22+C35+C36</f>
        <v>107704.64513899999</v>
      </c>
      <c r="D21" s="5">
        <f>D22+D35+D36</f>
        <v>49661.851</v>
      </c>
      <c r="E21" s="77">
        <f>E22+E35+E36</f>
        <v>53480.97915600001</v>
      </c>
      <c r="F21" s="77">
        <f>F22+F35+F36</f>
        <v>2049.208185</v>
      </c>
      <c r="G21" s="77">
        <f>G22+G35+G36</f>
        <v>30750.394010000004</v>
      </c>
      <c r="H21" s="77"/>
      <c r="I21" s="5">
        <f>I22+I35+I36</f>
        <v>10425.241</v>
      </c>
      <c r="J21" s="5"/>
      <c r="K21" s="82">
        <f>K22+K35+K36</f>
        <v>114.68553775</v>
      </c>
      <c r="L21" s="82">
        <f>L22+L35+L36</f>
        <v>1334.5055300000001</v>
      </c>
      <c r="M21" s="5">
        <f>SUM(C21:L21)</f>
        <v>255521.50955775</v>
      </c>
      <c r="N21" s="5">
        <f>N22+N35+N36</f>
        <v>-12841.81119143</v>
      </c>
      <c r="O21" s="82">
        <f t="shared" si="1"/>
        <v>242679.69836632</v>
      </c>
      <c r="P21" s="5">
        <f>P22+P35+P36</f>
        <v>0</v>
      </c>
      <c r="Q21" s="72">
        <f aca="true" t="shared" si="2" ref="Q21:Q42">O21+P21</f>
        <v>242679.69836632</v>
      </c>
      <c r="R21" s="82">
        <f aca="true" t="shared" si="3" ref="R21:R44">Q21/$Q$11*100</f>
        <v>25.555991824591406</v>
      </c>
    </row>
    <row r="22" spans="2:18" ht="28.5" customHeight="1">
      <c r="B22" s="84" t="s">
        <v>60</v>
      </c>
      <c r="C22" s="85">
        <f>C23+C27+C28+C33+C34</f>
        <v>90404.11957899999</v>
      </c>
      <c r="D22" s="85">
        <f>D23+D27+D28+D33+D34</f>
        <v>36517.47</v>
      </c>
      <c r="E22" s="86">
        <f aca="true" t="shared" si="4" ref="E22:L22">E23+E27+E28+E33+E34</f>
        <v>0</v>
      </c>
      <c r="F22" s="86">
        <f t="shared" si="4"/>
        <v>0</v>
      </c>
      <c r="G22" s="87">
        <f t="shared" si="4"/>
        <v>2758.256</v>
      </c>
      <c r="H22" s="86">
        <f t="shared" si="4"/>
        <v>0</v>
      </c>
      <c r="I22" s="85">
        <f>I23+I27+I28+I33+I34</f>
        <v>371.799</v>
      </c>
      <c r="J22" s="54">
        <f t="shared" si="4"/>
        <v>0</v>
      </c>
      <c r="K22" s="54">
        <f t="shared" si="4"/>
        <v>0</v>
      </c>
      <c r="L22" s="54">
        <f t="shared" si="4"/>
        <v>0</v>
      </c>
      <c r="M22" s="85">
        <f>SUM(C22:L22)</f>
        <v>130051.64457899999</v>
      </c>
      <c r="N22" s="54">
        <f>N23+N27+N28+N33+N34</f>
        <v>0</v>
      </c>
      <c r="O22" s="85">
        <f t="shared" si="1"/>
        <v>130051.64457899999</v>
      </c>
      <c r="P22" s="54">
        <f>P23+P27+P28+P33+P34</f>
        <v>0</v>
      </c>
      <c r="Q22" s="88">
        <f t="shared" si="2"/>
        <v>130051.64457899999</v>
      </c>
      <c r="R22" s="85">
        <f t="shared" si="3"/>
        <v>13.695413287594777</v>
      </c>
    </row>
    <row r="23" spans="2:18" ht="33.75" customHeight="1">
      <c r="B23" s="89" t="s">
        <v>61</v>
      </c>
      <c r="C23" s="85">
        <f aca="true" t="shared" si="5" ref="C23:H23">C24+C25+C26</f>
        <v>21934.343999999997</v>
      </c>
      <c r="D23" s="85">
        <f>D24+D25+D26</f>
        <v>16281.097999999998</v>
      </c>
      <c r="E23" s="86">
        <f t="shared" si="5"/>
        <v>0</v>
      </c>
      <c r="F23" s="86">
        <f t="shared" si="5"/>
        <v>0</v>
      </c>
      <c r="G23" s="86">
        <f t="shared" si="5"/>
        <v>0</v>
      </c>
      <c r="H23" s="86">
        <f t="shared" si="5"/>
        <v>0</v>
      </c>
      <c r="I23" s="86">
        <f>I24+I25+I26</f>
        <v>0</v>
      </c>
      <c r="J23" s="54">
        <f>J24+J25+J26</f>
        <v>0</v>
      </c>
      <c r="K23" s="1">
        <f>K24+K25+K26</f>
        <v>0</v>
      </c>
      <c r="L23" s="54">
        <f>L24+L25+L26</f>
        <v>0</v>
      </c>
      <c r="M23" s="85">
        <f aca="true" t="shared" si="6" ref="M23:M42">SUM(C23:L23)</f>
        <v>38215.441999999995</v>
      </c>
      <c r="N23" s="54">
        <f>N24+N25+N26</f>
        <v>0</v>
      </c>
      <c r="O23" s="85">
        <f t="shared" si="1"/>
        <v>38215.441999999995</v>
      </c>
      <c r="P23" s="54">
        <f>P24+P25+P26</f>
        <v>0</v>
      </c>
      <c r="Q23" s="88">
        <f t="shared" si="2"/>
        <v>38215.441999999995</v>
      </c>
      <c r="R23" s="85">
        <f>Q23/$Q$11*100</f>
        <v>4.024372577927548</v>
      </c>
    </row>
    <row r="24" spans="2:18" ht="22.5" customHeight="1">
      <c r="B24" s="90" t="s">
        <v>62</v>
      </c>
      <c r="C24" s="1">
        <v>14880.661</v>
      </c>
      <c r="D24" s="1">
        <v>32.005</v>
      </c>
      <c r="E24" s="86"/>
      <c r="F24" s="86"/>
      <c r="G24" s="86"/>
      <c r="H24" s="86"/>
      <c r="I24" s="85"/>
      <c r="J24" s="1"/>
      <c r="K24" s="1"/>
      <c r="L24" s="1"/>
      <c r="M24" s="85">
        <f t="shared" si="6"/>
        <v>14912.666</v>
      </c>
      <c r="N24" s="1"/>
      <c r="O24" s="85">
        <f t="shared" si="1"/>
        <v>14912.666</v>
      </c>
      <c r="P24" s="1"/>
      <c r="Q24" s="88">
        <f t="shared" si="2"/>
        <v>14912.666</v>
      </c>
      <c r="R24" s="85">
        <f>Q24/$Q$11*100</f>
        <v>1.570415543386689</v>
      </c>
    </row>
    <row r="25" spans="2:18" ht="30" customHeight="1">
      <c r="B25" s="90" t="s">
        <v>63</v>
      </c>
      <c r="C25" s="1">
        <v>4000.7089999999985</v>
      </c>
      <c r="D25" s="1">
        <v>16236.203</v>
      </c>
      <c r="E25" s="75"/>
      <c r="F25" s="75"/>
      <c r="G25" s="75"/>
      <c r="H25" s="75"/>
      <c r="I25" s="85"/>
      <c r="J25" s="1"/>
      <c r="K25" s="1"/>
      <c r="L25" s="1"/>
      <c r="M25" s="85">
        <f t="shared" si="6"/>
        <v>20236.911999999997</v>
      </c>
      <c r="N25" s="1"/>
      <c r="O25" s="85">
        <f t="shared" si="1"/>
        <v>20236.911999999997</v>
      </c>
      <c r="P25" s="1"/>
      <c r="Q25" s="88">
        <f t="shared" si="2"/>
        <v>20236.911999999997</v>
      </c>
      <c r="R25" s="85">
        <f>Q25/$Q$11*100</f>
        <v>2.1310985678180283</v>
      </c>
    </row>
    <row r="26" spans="2:18" ht="36" customHeight="1">
      <c r="B26" s="91" t="s">
        <v>64</v>
      </c>
      <c r="C26" s="1">
        <v>3052.9739999999997</v>
      </c>
      <c r="D26" s="1">
        <v>12.89</v>
      </c>
      <c r="E26" s="75"/>
      <c r="F26" s="75"/>
      <c r="G26" s="75"/>
      <c r="H26" s="75"/>
      <c r="I26" s="85"/>
      <c r="J26" s="1"/>
      <c r="K26" s="1"/>
      <c r="L26" s="1"/>
      <c r="M26" s="85">
        <f t="shared" si="6"/>
        <v>3065.8639999999996</v>
      </c>
      <c r="N26" s="1"/>
      <c r="O26" s="85">
        <f t="shared" si="1"/>
        <v>3065.8639999999996</v>
      </c>
      <c r="P26" s="1"/>
      <c r="Q26" s="88">
        <f t="shared" si="2"/>
        <v>3065.8639999999996</v>
      </c>
      <c r="R26" s="85">
        <f t="shared" si="3"/>
        <v>0.3228584667228306</v>
      </c>
    </row>
    <row r="27" spans="2:18" ht="23.25" customHeight="1">
      <c r="B27" s="89" t="s">
        <v>65</v>
      </c>
      <c r="C27" s="1">
        <v>3.568</v>
      </c>
      <c r="D27" s="1">
        <v>5260.357</v>
      </c>
      <c r="E27" s="86"/>
      <c r="F27" s="86"/>
      <c r="G27" s="86"/>
      <c r="H27" s="86"/>
      <c r="I27" s="85"/>
      <c r="J27" s="1"/>
      <c r="K27" s="1"/>
      <c r="L27" s="1"/>
      <c r="M27" s="85">
        <f t="shared" si="6"/>
        <v>5263.925</v>
      </c>
      <c r="N27" s="1"/>
      <c r="O27" s="85">
        <f t="shared" si="1"/>
        <v>5263.925</v>
      </c>
      <c r="P27" s="1"/>
      <c r="Q27" s="88">
        <f t="shared" si="2"/>
        <v>5263.925</v>
      </c>
      <c r="R27" s="85">
        <f t="shared" si="3"/>
        <v>0.5543307708508847</v>
      </c>
    </row>
    <row r="28" spans="2:18" ht="36.75" customHeight="1">
      <c r="B28" s="92" t="s">
        <v>66</v>
      </c>
      <c r="C28" s="73">
        <f>SUM(C29:C32)</f>
        <v>67366.446579</v>
      </c>
      <c r="D28" s="73">
        <f>D29+D30+D31+D32</f>
        <v>14796.482</v>
      </c>
      <c r="E28" s="75">
        <f aca="true" t="shared" si="7" ref="E28:L28">E29+E30+E31+E32</f>
        <v>0</v>
      </c>
      <c r="F28" s="75">
        <f t="shared" si="7"/>
        <v>0</v>
      </c>
      <c r="G28" s="93">
        <f t="shared" si="7"/>
        <v>2758.256</v>
      </c>
      <c r="H28" s="75">
        <f t="shared" si="7"/>
        <v>0</v>
      </c>
      <c r="I28" s="73">
        <f>I29+I30+I31+I32</f>
        <v>1.7029999999999745</v>
      </c>
      <c r="J28" s="1">
        <f t="shared" si="7"/>
        <v>0</v>
      </c>
      <c r="K28" s="1">
        <f t="shared" si="7"/>
        <v>0</v>
      </c>
      <c r="L28" s="1">
        <f t="shared" si="7"/>
        <v>0</v>
      </c>
      <c r="M28" s="85">
        <f t="shared" si="6"/>
        <v>84922.88757899999</v>
      </c>
      <c r="N28" s="1">
        <f>N29+N30+N31</f>
        <v>0</v>
      </c>
      <c r="O28" s="85">
        <f t="shared" si="1"/>
        <v>84922.88757899999</v>
      </c>
      <c r="P28" s="1">
        <f>P29+P30+P31</f>
        <v>0</v>
      </c>
      <c r="Q28" s="88">
        <f t="shared" si="2"/>
        <v>84922.88757899999</v>
      </c>
      <c r="R28" s="85">
        <f t="shared" si="3"/>
        <v>8.943016804865204</v>
      </c>
    </row>
    <row r="29" spans="2:18" ht="25.5" customHeight="1">
      <c r="B29" s="90" t="s">
        <v>67</v>
      </c>
      <c r="C29" s="1">
        <v>40511.278999999995</v>
      </c>
      <c r="D29" s="1">
        <v>13219.658</v>
      </c>
      <c r="E29" s="86"/>
      <c r="F29" s="86"/>
      <c r="G29" s="86"/>
      <c r="H29" s="86"/>
      <c r="I29" s="85"/>
      <c r="J29" s="1"/>
      <c r="K29" s="1"/>
      <c r="L29" s="1"/>
      <c r="M29" s="85">
        <f t="shared" si="6"/>
        <v>53730.93699999999</v>
      </c>
      <c r="N29" s="1"/>
      <c r="O29" s="85">
        <f t="shared" si="1"/>
        <v>53730.93699999999</v>
      </c>
      <c r="P29" s="1"/>
      <c r="Q29" s="88">
        <f t="shared" si="2"/>
        <v>53730.93699999999</v>
      </c>
      <c r="R29" s="85">
        <f t="shared" si="3"/>
        <v>5.658270534962089</v>
      </c>
    </row>
    <row r="30" spans="2:18" ht="20.25" customHeight="1">
      <c r="B30" s="90" t="s">
        <v>68</v>
      </c>
      <c r="C30" s="1">
        <v>24879.184</v>
      </c>
      <c r="D30" s="1"/>
      <c r="E30" s="75"/>
      <c r="F30" s="75"/>
      <c r="G30" s="75"/>
      <c r="H30" s="75"/>
      <c r="I30" s="75">
        <v>1217.248</v>
      </c>
      <c r="J30" s="1"/>
      <c r="K30" s="1"/>
      <c r="L30" s="1"/>
      <c r="M30" s="85">
        <f t="shared" si="6"/>
        <v>26096.432</v>
      </c>
      <c r="N30" s="1"/>
      <c r="O30" s="85">
        <f t="shared" si="1"/>
        <v>26096.432</v>
      </c>
      <c r="P30" s="1"/>
      <c r="Q30" s="88">
        <f t="shared" si="2"/>
        <v>26096.432</v>
      </c>
      <c r="R30" s="85">
        <f t="shared" si="3"/>
        <v>2.748149957877001</v>
      </c>
    </row>
    <row r="31" spans="2:18" s="95" customFormat="1" ht="36.75" customHeight="1">
      <c r="B31" s="94" t="s">
        <v>69</v>
      </c>
      <c r="C31" s="1">
        <v>998.0315790000001</v>
      </c>
      <c r="D31" s="1">
        <v>46.091</v>
      </c>
      <c r="E31" s="75"/>
      <c r="F31" s="75">
        <v>0</v>
      </c>
      <c r="G31" s="75">
        <v>2758.256</v>
      </c>
      <c r="H31" s="75"/>
      <c r="I31" s="1"/>
      <c r="J31" s="1"/>
      <c r="K31" s="1"/>
      <c r="L31" s="1"/>
      <c r="M31" s="85">
        <f t="shared" si="6"/>
        <v>3802.378579</v>
      </c>
      <c r="N31" s="1"/>
      <c r="O31" s="85">
        <f t="shared" si="1"/>
        <v>3802.378579</v>
      </c>
      <c r="P31" s="1"/>
      <c r="Q31" s="88">
        <f t="shared" si="2"/>
        <v>3802.378579</v>
      </c>
      <c r="R31" s="85">
        <f t="shared" si="3"/>
        <v>0.400418974199663</v>
      </c>
    </row>
    <row r="32" spans="2:18" ht="58.5" customHeight="1">
      <c r="B32" s="94" t="s">
        <v>70</v>
      </c>
      <c r="C32" s="1">
        <v>977.952</v>
      </c>
      <c r="D32" s="1">
        <v>1530.733</v>
      </c>
      <c r="E32" s="75"/>
      <c r="F32" s="75">
        <v>0</v>
      </c>
      <c r="G32" s="75"/>
      <c r="H32" s="75"/>
      <c r="I32" s="1">
        <v>-1215.545</v>
      </c>
      <c r="J32" s="96"/>
      <c r="K32" s="1"/>
      <c r="L32" s="1"/>
      <c r="M32" s="85">
        <f t="shared" si="6"/>
        <v>1293.1399999999999</v>
      </c>
      <c r="N32" s="1"/>
      <c r="O32" s="85">
        <f t="shared" si="1"/>
        <v>1293.1399999999999</v>
      </c>
      <c r="P32" s="1"/>
      <c r="Q32" s="88">
        <f t="shared" si="2"/>
        <v>1293.1399999999999</v>
      </c>
      <c r="R32" s="85">
        <f t="shared" si="3"/>
        <v>0.13617733782645322</v>
      </c>
    </row>
    <row r="33" spans="2:18" ht="36" customHeight="1">
      <c r="B33" s="92" t="s">
        <v>71</v>
      </c>
      <c r="C33" s="1">
        <v>978.936</v>
      </c>
      <c r="D33" s="1">
        <v>0</v>
      </c>
      <c r="E33" s="75"/>
      <c r="F33" s="75"/>
      <c r="G33" s="75"/>
      <c r="H33" s="75"/>
      <c r="I33" s="1"/>
      <c r="J33" s="1"/>
      <c r="K33" s="1"/>
      <c r="L33" s="1"/>
      <c r="M33" s="85">
        <f t="shared" si="6"/>
        <v>978.936</v>
      </c>
      <c r="N33" s="1"/>
      <c r="O33" s="85">
        <f t="shared" si="1"/>
        <v>978.936</v>
      </c>
      <c r="P33" s="1"/>
      <c r="Q33" s="88">
        <f t="shared" si="2"/>
        <v>978.936</v>
      </c>
      <c r="R33" s="85">
        <f t="shared" si="3"/>
        <v>0.103089300758214</v>
      </c>
    </row>
    <row r="34" spans="2:18" ht="33" customHeight="1">
      <c r="B34" s="97" t="s">
        <v>72</v>
      </c>
      <c r="C34" s="1">
        <v>120.825</v>
      </c>
      <c r="D34" s="1">
        <v>179.533</v>
      </c>
      <c r="E34" s="75"/>
      <c r="F34" s="75"/>
      <c r="G34" s="75"/>
      <c r="H34" s="75"/>
      <c r="I34" s="1">
        <v>370.096</v>
      </c>
      <c r="J34" s="1"/>
      <c r="K34" s="1"/>
      <c r="L34" s="1"/>
      <c r="M34" s="85">
        <f t="shared" si="6"/>
        <v>670.454</v>
      </c>
      <c r="N34" s="1"/>
      <c r="O34" s="85">
        <f t="shared" si="1"/>
        <v>670.454</v>
      </c>
      <c r="P34" s="1"/>
      <c r="Q34" s="88">
        <f t="shared" si="2"/>
        <v>670.454</v>
      </c>
      <c r="R34" s="85">
        <f t="shared" si="3"/>
        <v>0.07060383319292333</v>
      </c>
    </row>
    <row r="35" spans="2:18" ht="27.75" customHeight="1">
      <c r="B35" s="98" t="s">
        <v>102</v>
      </c>
      <c r="C35" s="1">
        <v>5610.06356</v>
      </c>
      <c r="D35" s="1"/>
      <c r="E35" s="75">
        <v>53372.681156000006</v>
      </c>
      <c r="F35" s="75">
        <v>2037.9251849999998</v>
      </c>
      <c r="G35" s="75">
        <v>27974.22101</v>
      </c>
      <c r="H35" s="75"/>
      <c r="I35" s="1">
        <v>4.503</v>
      </c>
      <c r="J35" s="1"/>
      <c r="K35" s="1"/>
      <c r="L35" s="1"/>
      <c r="M35" s="85">
        <f t="shared" si="6"/>
        <v>88999.393911</v>
      </c>
      <c r="N35" s="99">
        <v>-15.032765999999999</v>
      </c>
      <c r="O35" s="85">
        <f t="shared" si="1"/>
        <v>88984.361145</v>
      </c>
      <c r="P35" s="1"/>
      <c r="Q35" s="88">
        <f t="shared" si="2"/>
        <v>88984.361145</v>
      </c>
      <c r="R35" s="85">
        <f t="shared" si="3"/>
        <v>9.370720423862679</v>
      </c>
    </row>
    <row r="36" spans="2:18" ht="27" customHeight="1">
      <c r="B36" s="100" t="s">
        <v>73</v>
      </c>
      <c r="C36" s="1">
        <v>11690.462</v>
      </c>
      <c r="D36" s="1">
        <v>13144.381000000001</v>
      </c>
      <c r="E36" s="1">
        <v>108.298</v>
      </c>
      <c r="F36" s="1">
        <v>11.283</v>
      </c>
      <c r="G36" s="1">
        <v>17.917</v>
      </c>
      <c r="H36" s="75"/>
      <c r="I36" s="1">
        <v>10048.939</v>
      </c>
      <c r="J36" s="101"/>
      <c r="K36" s="1">
        <v>114.68553775</v>
      </c>
      <c r="L36" s="1">
        <v>1334.5055300000001</v>
      </c>
      <c r="M36" s="85">
        <f t="shared" si="6"/>
        <v>36470.471067750004</v>
      </c>
      <c r="N36" s="99">
        <v>-12826.77842543</v>
      </c>
      <c r="O36" s="85">
        <f t="shared" si="1"/>
        <v>23643.692642320006</v>
      </c>
      <c r="P36" s="1"/>
      <c r="Q36" s="88">
        <f t="shared" si="2"/>
        <v>23643.692642320006</v>
      </c>
      <c r="R36" s="85">
        <f t="shared" si="3"/>
        <v>2.489858113133952</v>
      </c>
    </row>
    <row r="37" spans="2:18" ht="24" customHeight="1">
      <c r="B37" s="102" t="s">
        <v>74</v>
      </c>
      <c r="C37" s="1">
        <v>0</v>
      </c>
      <c r="D37" s="1">
        <v>13687.568000000003</v>
      </c>
      <c r="E37" s="75">
        <v>4772.625</v>
      </c>
      <c r="F37" s="75">
        <v>0</v>
      </c>
      <c r="G37" s="75">
        <v>843.5</v>
      </c>
      <c r="H37" s="75"/>
      <c r="I37" s="1">
        <v>14396.013</v>
      </c>
      <c r="J37" s="1">
        <v>0.9099160000000001</v>
      </c>
      <c r="K37" s="1"/>
      <c r="L37" s="1">
        <v>1893.53882</v>
      </c>
      <c r="M37" s="85">
        <f t="shared" si="6"/>
        <v>35594.154736000004</v>
      </c>
      <c r="N37" s="73">
        <f>-M37</f>
        <v>-35594.154736000004</v>
      </c>
      <c r="O37" s="85">
        <f t="shared" si="1"/>
        <v>0</v>
      </c>
      <c r="P37" s="1"/>
      <c r="Q37" s="88">
        <f t="shared" si="2"/>
        <v>0</v>
      </c>
      <c r="R37" s="85">
        <f t="shared" si="3"/>
        <v>0</v>
      </c>
    </row>
    <row r="38" spans="2:18" ht="23.25" customHeight="1">
      <c r="B38" s="103" t="s">
        <v>75</v>
      </c>
      <c r="C38" s="1">
        <v>292.876</v>
      </c>
      <c r="D38" s="1">
        <v>244.429</v>
      </c>
      <c r="E38" s="75"/>
      <c r="F38" s="75"/>
      <c r="G38" s="75"/>
      <c r="H38" s="75"/>
      <c r="I38" s="1">
        <v>240.228</v>
      </c>
      <c r="J38" s="101"/>
      <c r="K38" s="1"/>
      <c r="L38" s="1"/>
      <c r="M38" s="85">
        <f t="shared" si="6"/>
        <v>777.5329999999999</v>
      </c>
      <c r="N38" s="1">
        <v>0</v>
      </c>
      <c r="O38" s="85">
        <f t="shared" si="1"/>
        <v>777.5329999999999</v>
      </c>
      <c r="P38" s="1"/>
      <c r="Q38" s="88">
        <f t="shared" si="2"/>
        <v>777.5329999999999</v>
      </c>
      <c r="R38" s="85">
        <f t="shared" si="3"/>
        <v>0.08188005475989889</v>
      </c>
    </row>
    <row r="39" spans="2:18" ht="20.25" customHeight="1">
      <c r="B39" s="52" t="s">
        <v>76</v>
      </c>
      <c r="C39" s="1">
        <v>2.667</v>
      </c>
      <c r="D39" s="1">
        <v>4.632</v>
      </c>
      <c r="E39" s="1"/>
      <c r="F39" s="1"/>
      <c r="G39" s="1">
        <v>0</v>
      </c>
      <c r="H39" s="1"/>
      <c r="I39" s="1"/>
      <c r="J39" s="1">
        <v>0.581</v>
      </c>
      <c r="K39" s="1"/>
      <c r="L39" s="1">
        <v>0</v>
      </c>
      <c r="M39" s="85">
        <f>SUM(C39:L39)</f>
        <v>7.879999999999999</v>
      </c>
      <c r="N39" s="73"/>
      <c r="O39" s="85">
        <f t="shared" si="1"/>
        <v>7.879999999999999</v>
      </c>
      <c r="P39" s="1"/>
      <c r="Q39" s="88">
        <f t="shared" si="2"/>
        <v>7.879999999999999</v>
      </c>
      <c r="R39" s="85">
        <f t="shared" si="3"/>
        <v>0.0008298230834035382</v>
      </c>
    </row>
    <row r="40" spans="2:18" ht="30" customHeight="1">
      <c r="B40" s="104" t="s">
        <v>77</v>
      </c>
      <c r="C40" s="1">
        <v>50.215999999999994</v>
      </c>
      <c r="D40" s="1">
        <v>72.507</v>
      </c>
      <c r="E40" s="1">
        <v>0</v>
      </c>
      <c r="F40" s="1">
        <v>0</v>
      </c>
      <c r="G40" s="1">
        <v>0</v>
      </c>
      <c r="H40" s="1"/>
      <c r="I40" s="1">
        <v>87.52199999999999</v>
      </c>
      <c r="J40" s="1">
        <v>16.016999999999996</v>
      </c>
      <c r="K40" s="1"/>
      <c r="L40" s="1"/>
      <c r="M40" s="85">
        <f t="shared" si="6"/>
        <v>226.262</v>
      </c>
      <c r="N40" s="1"/>
      <c r="O40" s="85">
        <f t="shared" si="1"/>
        <v>226.262</v>
      </c>
      <c r="P40" s="1"/>
      <c r="Q40" s="88">
        <f t="shared" si="2"/>
        <v>226.262</v>
      </c>
      <c r="R40" s="85">
        <f t="shared" si="3"/>
        <v>0.023827085088458298</v>
      </c>
    </row>
    <row r="41" spans="2:18" ht="24" customHeight="1">
      <c r="B41" s="52" t="s">
        <v>78</v>
      </c>
      <c r="C41" s="1">
        <v>130.678</v>
      </c>
      <c r="D41" s="1"/>
      <c r="E41" s="1"/>
      <c r="F41" s="1"/>
      <c r="G41" s="1"/>
      <c r="H41" s="1"/>
      <c r="I41" s="1"/>
      <c r="J41" s="1"/>
      <c r="K41" s="1"/>
      <c r="L41" s="1"/>
      <c r="M41" s="85">
        <f t="shared" si="6"/>
        <v>130.678</v>
      </c>
      <c r="N41" s="1"/>
      <c r="O41" s="85">
        <f t="shared" si="1"/>
        <v>130.678</v>
      </c>
      <c r="P41" s="1">
        <f>-O41</f>
        <v>-130.678</v>
      </c>
      <c r="Q41" s="74">
        <f t="shared" si="2"/>
        <v>0</v>
      </c>
      <c r="R41" s="85">
        <f t="shared" si="3"/>
        <v>0</v>
      </c>
    </row>
    <row r="42" spans="2:18" ht="22.5" customHeight="1">
      <c r="B42" s="105" t="s">
        <v>103</v>
      </c>
      <c r="C42" s="1">
        <v>-659.629</v>
      </c>
      <c r="D42" s="1">
        <v>0.083</v>
      </c>
      <c r="E42" s="1"/>
      <c r="F42" s="1"/>
      <c r="G42" s="1"/>
      <c r="H42" s="1"/>
      <c r="I42" s="1"/>
      <c r="J42" s="1"/>
      <c r="K42" s="1"/>
      <c r="L42" s="1"/>
      <c r="M42" s="85">
        <f t="shared" si="6"/>
        <v>-659.546</v>
      </c>
      <c r="N42" s="1"/>
      <c r="O42" s="85">
        <f t="shared" si="1"/>
        <v>-659.546</v>
      </c>
      <c r="P42" s="1"/>
      <c r="Q42" s="74">
        <f t="shared" si="2"/>
        <v>-659.546</v>
      </c>
      <c r="R42" s="85">
        <f t="shared" si="3"/>
        <v>-0.06945513900589723</v>
      </c>
    </row>
    <row r="43" spans="2:18" ht="51.75" customHeight="1">
      <c r="B43" s="105" t="s">
        <v>79</v>
      </c>
      <c r="C43" s="1">
        <v>-0.604033</v>
      </c>
      <c r="D43" s="1">
        <v>8.261</v>
      </c>
      <c r="E43" s="1"/>
      <c r="F43" s="1"/>
      <c r="G43" s="1"/>
      <c r="H43" s="1"/>
      <c r="I43" s="1"/>
      <c r="J43" s="1"/>
      <c r="K43" s="1"/>
      <c r="L43" s="1"/>
      <c r="M43" s="85">
        <f>SUM(C43:L43)</f>
        <v>7.656966999999999</v>
      </c>
      <c r="N43" s="1"/>
      <c r="O43" s="85">
        <f>M43+N43</f>
        <v>7.656966999999999</v>
      </c>
      <c r="P43" s="1"/>
      <c r="Q43" s="74">
        <f>O43+P43</f>
        <v>7.656966999999999</v>
      </c>
      <c r="R43" s="85">
        <f t="shared" si="3"/>
        <v>0.000806336036225779</v>
      </c>
    </row>
    <row r="44" spans="2:18" ht="51" customHeight="1">
      <c r="B44" s="105" t="s">
        <v>80</v>
      </c>
      <c r="C44" s="1">
        <v>16530.376</v>
      </c>
      <c r="D44" s="1">
        <v>1356.7830000000004</v>
      </c>
      <c r="E44" s="1">
        <v>0</v>
      </c>
      <c r="F44" s="1">
        <v>35.53199999999998</v>
      </c>
      <c r="G44" s="1">
        <v>0</v>
      </c>
      <c r="H44" s="1"/>
      <c r="I44" s="1">
        <v>437.7609999999995</v>
      </c>
      <c r="J44" s="1">
        <v>93.84980000000002</v>
      </c>
      <c r="K44" s="1"/>
      <c r="L44" s="1"/>
      <c r="M44" s="85">
        <f>SUM(C44:L44)</f>
        <v>18454.301799999997</v>
      </c>
      <c r="N44" s="1"/>
      <c r="O44" s="85">
        <f>M44+N44</f>
        <v>18454.301799999997</v>
      </c>
      <c r="P44" s="1"/>
      <c r="Q44" s="74">
        <f>O44+P44</f>
        <v>18454.301799999997</v>
      </c>
      <c r="R44" s="85">
        <f t="shared" si="3"/>
        <v>1.943376347935973</v>
      </c>
    </row>
    <row r="45" spans="2:18" ht="36" customHeight="1">
      <c r="B45" s="105"/>
      <c r="C45" s="106"/>
      <c r="D45" s="1"/>
      <c r="E45" s="1"/>
      <c r="F45" s="1"/>
      <c r="G45" s="1"/>
      <c r="H45" s="1"/>
      <c r="I45" s="1"/>
      <c r="J45" s="1"/>
      <c r="K45" s="1"/>
      <c r="L45" s="1"/>
      <c r="M45" s="85"/>
      <c r="N45" s="1"/>
      <c r="O45" s="85"/>
      <c r="P45" s="1"/>
      <c r="Q45" s="74"/>
      <c r="R45" s="85"/>
    </row>
    <row r="46" spans="2:18" ht="12.75" customHeight="1">
      <c r="B46" s="7"/>
      <c r="C46" s="6"/>
      <c r="D46" s="7"/>
      <c r="E46" s="6"/>
      <c r="F46" s="6"/>
      <c r="G46" s="6"/>
      <c r="H46" s="7"/>
      <c r="I46" s="7"/>
      <c r="J46" s="7"/>
      <c r="K46" s="7"/>
      <c r="L46" s="77"/>
      <c r="M46" s="82"/>
      <c r="N46" s="5"/>
      <c r="O46" s="82"/>
      <c r="P46" s="5"/>
      <c r="Q46" s="72"/>
      <c r="R46" s="82"/>
    </row>
    <row r="47" spans="2:18" s="83" customFormat="1" ht="30.75" customHeight="1">
      <c r="B47" s="4" t="s">
        <v>81</v>
      </c>
      <c r="C47" s="5">
        <f>C48+C61+C64+C67</f>
        <v>156156.415</v>
      </c>
      <c r="D47" s="5">
        <f aca="true" t="shared" si="8" ref="D47:L47">D48+D61+D64+D67+D68</f>
        <v>64873.482640999995</v>
      </c>
      <c r="E47" s="5">
        <f>E48+E61+E64+E67+E68</f>
        <v>59225.479948</v>
      </c>
      <c r="F47" s="5">
        <f t="shared" si="8"/>
        <v>855.8617740000001</v>
      </c>
      <c r="G47" s="5">
        <f>G48+G61+G64+G67+G68</f>
        <v>31993.616056000003</v>
      </c>
      <c r="H47" s="5">
        <f t="shared" si="8"/>
        <v>0</v>
      </c>
      <c r="I47" s="5">
        <f t="shared" si="8"/>
        <v>24113.048000000006</v>
      </c>
      <c r="J47" s="5">
        <f>J48+J61+J64+J67+J68</f>
        <v>111.35759900000001</v>
      </c>
      <c r="K47" s="5">
        <f>K48+K61+K64+K67+K68</f>
        <v>47.745000000000005</v>
      </c>
      <c r="L47" s="82">
        <f t="shared" si="8"/>
        <v>3288.49399</v>
      </c>
      <c r="M47" s="82">
        <f>SUM(C47:L47)</f>
        <v>340665.50000799994</v>
      </c>
      <c r="N47" s="5">
        <f>N48+N61+N64+N67+N68</f>
        <v>-48435.965507429995</v>
      </c>
      <c r="O47" s="82">
        <f aca="true" t="shared" si="9" ref="O47:O67">M47+N47</f>
        <v>292229.5345005699</v>
      </c>
      <c r="P47" s="5">
        <f>P48+P61+P64+P67+P68</f>
        <v>-4743.08</v>
      </c>
      <c r="Q47" s="72">
        <f aca="true" t="shared" si="10" ref="Q47:Q67">O47+P47</f>
        <v>287486.4545005699</v>
      </c>
      <c r="R47" s="82">
        <f aca="true" t="shared" si="11" ref="R47:R67">Q47/$Q$11*100</f>
        <v>30.27447920182918</v>
      </c>
    </row>
    <row r="48" spans="2:18" ht="19.5" customHeight="1">
      <c r="B48" s="107" t="s">
        <v>82</v>
      </c>
      <c r="C48" s="5">
        <f>SUM(C49:C53)+C60</f>
        <v>148229.699</v>
      </c>
      <c r="D48" s="5">
        <f>D49+D50+D51+D52+D53+D60</f>
        <v>53241.573640999995</v>
      </c>
      <c r="E48" s="77">
        <f>E49+E50+E51+E52+E53+E60</f>
        <v>59249.659948</v>
      </c>
      <c r="F48" s="77">
        <f aca="true" t="shared" si="12" ref="F48:L48">F49+F50+F51+F52+F53+F60</f>
        <v>864.1067740000001</v>
      </c>
      <c r="G48" s="77">
        <f t="shared" si="12"/>
        <v>32024.32701</v>
      </c>
      <c r="H48" s="77">
        <f t="shared" si="12"/>
        <v>0</v>
      </c>
      <c r="I48" s="5">
        <f>I49+I50+I51+I52+I53+I60</f>
        <v>22967.808000000005</v>
      </c>
      <c r="J48" s="5">
        <f t="shared" si="12"/>
        <v>111.35759900000001</v>
      </c>
      <c r="K48" s="108">
        <f t="shared" si="12"/>
        <v>47.745000000000005</v>
      </c>
      <c r="L48" s="5">
        <f t="shared" si="12"/>
        <v>1467.93754</v>
      </c>
      <c r="M48" s="85">
        <f aca="true" t="shared" si="13" ref="M48:M67">SUM(C48:L48)</f>
        <v>318204.214512</v>
      </c>
      <c r="N48" s="5">
        <f>N49+N50+N51+N52+N53+N60</f>
        <v>-48328.04777743</v>
      </c>
      <c r="O48" s="85">
        <f t="shared" si="9"/>
        <v>269876.16673457</v>
      </c>
      <c r="P48" s="5">
        <f>P49+P50+P51+P52+P53+P60</f>
        <v>0</v>
      </c>
      <c r="Q48" s="74">
        <f t="shared" si="10"/>
        <v>269876.16673457</v>
      </c>
      <c r="R48" s="85">
        <f t="shared" si="11"/>
        <v>28.419983860001054</v>
      </c>
    </row>
    <row r="49" spans="1:18" ht="23.25" customHeight="1">
      <c r="A49" s="109"/>
      <c r="B49" s="110" t="s">
        <v>83</v>
      </c>
      <c r="C49" s="111">
        <v>39735.928</v>
      </c>
      <c r="D49" s="112">
        <v>24366.704506</v>
      </c>
      <c r="E49" s="86">
        <v>241.888</v>
      </c>
      <c r="F49" s="86">
        <v>112.167</v>
      </c>
      <c r="G49" s="86">
        <v>257.143</v>
      </c>
      <c r="H49" s="86"/>
      <c r="I49" s="54">
        <v>13128.969</v>
      </c>
      <c r="J49" s="112"/>
      <c r="K49" s="54"/>
      <c r="L49" s="112">
        <v>463.04732</v>
      </c>
      <c r="M49" s="85">
        <f t="shared" si="13"/>
        <v>78305.846826</v>
      </c>
      <c r="N49" s="3"/>
      <c r="O49" s="85">
        <f t="shared" si="9"/>
        <v>78305.846826</v>
      </c>
      <c r="P49" s="3"/>
      <c r="Q49" s="74">
        <f t="shared" si="10"/>
        <v>78305.846826</v>
      </c>
      <c r="R49" s="85">
        <f t="shared" si="11"/>
        <v>8.246192799705138</v>
      </c>
    </row>
    <row r="50" spans="1:18" ht="23.25" customHeight="1">
      <c r="A50" s="109"/>
      <c r="B50" s="110" t="s">
        <v>84</v>
      </c>
      <c r="C50" s="112">
        <v>5035.579</v>
      </c>
      <c r="D50" s="112">
        <v>15923.173501</v>
      </c>
      <c r="E50" s="86">
        <v>393.582</v>
      </c>
      <c r="F50" s="86">
        <v>27.01</v>
      </c>
      <c r="G50" s="113">
        <v>23016.427</v>
      </c>
      <c r="H50" s="86">
        <v>0</v>
      </c>
      <c r="I50" s="54">
        <v>5861.962</v>
      </c>
      <c r="J50" s="54"/>
      <c r="K50" s="54">
        <v>10.023</v>
      </c>
      <c r="L50" s="54">
        <v>982.4964600000001</v>
      </c>
      <c r="M50" s="85">
        <f t="shared" si="13"/>
        <v>51250.252961</v>
      </c>
      <c r="N50" s="73">
        <v>-12815.927000000001</v>
      </c>
      <c r="O50" s="85">
        <f t="shared" si="9"/>
        <v>38434.325960999995</v>
      </c>
      <c r="P50" s="3"/>
      <c r="Q50" s="74">
        <f t="shared" si="10"/>
        <v>38434.325960999995</v>
      </c>
      <c r="R50" s="85">
        <f t="shared" si="11"/>
        <v>4.047422700189553</v>
      </c>
    </row>
    <row r="51" spans="1:18" ht="17.25" customHeight="1">
      <c r="A51" s="109"/>
      <c r="B51" s="110" t="s">
        <v>85</v>
      </c>
      <c r="C51" s="112">
        <v>11680.503</v>
      </c>
      <c r="D51" s="112">
        <v>512.9979999999999</v>
      </c>
      <c r="E51" s="86">
        <v>2.129</v>
      </c>
      <c r="F51" s="86">
        <v>0.022791</v>
      </c>
      <c r="G51" s="86">
        <v>2.157</v>
      </c>
      <c r="H51" s="86">
        <v>0</v>
      </c>
      <c r="I51" s="54">
        <v>0.114</v>
      </c>
      <c r="J51" s="54">
        <v>0</v>
      </c>
      <c r="K51" s="112">
        <v>37.722</v>
      </c>
      <c r="L51" s="54">
        <v>22.39376</v>
      </c>
      <c r="M51" s="85">
        <f t="shared" si="13"/>
        <v>12258.039551</v>
      </c>
      <c r="N51" s="73">
        <v>-54.27418543</v>
      </c>
      <c r="O51" s="85">
        <f t="shared" si="9"/>
        <v>12203.76536557</v>
      </c>
      <c r="P51" s="3"/>
      <c r="Q51" s="74">
        <f>O51+P51</f>
        <v>12203.76536557</v>
      </c>
      <c r="R51" s="85">
        <f t="shared" si="11"/>
        <v>1.2851479955318028</v>
      </c>
    </row>
    <row r="52" spans="1:18" ht="18.75" customHeight="1">
      <c r="A52" s="109"/>
      <c r="B52" s="110" t="s">
        <v>86</v>
      </c>
      <c r="C52" s="112">
        <v>3602.997</v>
      </c>
      <c r="D52" s="112">
        <v>2120.808</v>
      </c>
      <c r="E52" s="86"/>
      <c r="F52" s="86">
        <v>5.758</v>
      </c>
      <c r="G52" s="86"/>
      <c r="H52" s="86"/>
      <c r="I52" s="54">
        <v>160.431</v>
      </c>
      <c r="J52" s="112"/>
      <c r="K52" s="108"/>
      <c r="L52" s="112"/>
      <c r="M52" s="85">
        <f t="shared" si="13"/>
        <v>5889.994</v>
      </c>
      <c r="N52" s="3"/>
      <c r="O52" s="85">
        <f t="shared" si="9"/>
        <v>5889.994</v>
      </c>
      <c r="P52" s="3"/>
      <c r="Q52" s="74">
        <f t="shared" si="10"/>
        <v>5889.994</v>
      </c>
      <c r="R52" s="85">
        <f t="shared" si="11"/>
        <v>0.6202605307497894</v>
      </c>
    </row>
    <row r="53" spans="1:18" ht="26.25" customHeight="1">
      <c r="A53" s="109"/>
      <c r="B53" s="114" t="s">
        <v>87</v>
      </c>
      <c r="C53" s="108">
        <f>SUM(C54:C59)</f>
        <v>87714.46800000001</v>
      </c>
      <c r="D53" s="108">
        <f aca="true" t="shared" si="14" ref="D53:K53">SUM(D54:D59)</f>
        <v>10317.889634</v>
      </c>
      <c r="E53" s="108">
        <f t="shared" si="14"/>
        <v>58612.060948</v>
      </c>
      <c r="F53" s="108">
        <f t="shared" si="14"/>
        <v>719.148983</v>
      </c>
      <c r="G53" s="108">
        <f t="shared" si="14"/>
        <v>8748.60001</v>
      </c>
      <c r="H53" s="108">
        <f t="shared" si="14"/>
        <v>0</v>
      </c>
      <c r="I53" s="108">
        <f t="shared" si="14"/>
        <v>3772.0589999999997</v>
      </c>
      <c r="J53" s="108">
        <f>SUM(J54:J59)</f>
        <v>111.35759900000001</v>
      </c>
      <c r="K53" s="108">
        <f t="shared" si="14"/>
        <v>0</v>
      </c>
      <c r="L53" s="108">
        <f>L54+L55+L57+L59+L56</f>
        <v>0</v>
      </c>
      <c r="M53" s="85">
        <f t="shared" si="13"/>
        <v>169995.58417400002</v>
      </c>
      <c r="N53" s="108">
        <f>N54+N55+N57+N59+N56+N58</f>
        <v>-35280.542842</v>
      </c>
      <c r="O53" s="85">
        <f t="shared" si="9"/>
        <v>134715.04133200002</v>
      </c>
      <c r="P53" s="108">
        <f>P54+P55+P57+P59+P56</f>
        <v>0</v>
      </c>
      <c r="Q53" s="74">
        <f t="shared" si="10"/>
        <v>134715.04133200002</v>
      </c>
      <c r="R53" s="85">
        <f t="shared" si="11"/>
        <v>14.186503931339514</v>
      </c>
    </row>
    <row r="54" spans="1:18" ht="32.25" customHeight="1">
      <c r="A54" s="109"/>
      <c r="B54" s="115" t="s">
        <v>88</v>
      </c>
      <c r="C54" s="112">
        <v>24402.235</v>
      </c>
      <c r="D54" s="54">
        <v>715.0635350000002</v>
      </c>
      <c r="E54" s="116">
        <v>0.047374</v>
      </c>
      <c r="F54" s="116">
        <v>102.784</v>
      </c>
      <c r="G54" s="116">
        <v>7344.684</v>
      </c>
      <c r="H54" s="116">
        <v>0</v>
      </c>
      <c r="I54" s="112">
        <v>477.448</v>
      </c>
      <c r="J54" s="112"/>
      <c r="K54" s="5"/>
      <c r="L54" s="54"/>
      <c r="M54" s="85">
        <f t="shared" si="13"/>
        <v>33042.261909</v>
      </c>
      <c r="N54" s="73">
        <v>-31462.558696000004</v>
      </c>
      <c r="O54" s="85">
        <f t="shared" si="9"/>
        <v>1579.703212999997</v>
      </c>
      <c r="P54" s="3"/>
      <c r="Q54" s="74">
        <f t="shared" si="10"/>
        <v>1579.703212999997</v>
      </c>
      <c r="R54" s="85">
        <f t="shared" si="11"/>
        <v>0.16635459277590534</v>
      </c>
    </row>
    <row r="55" spans="1:18" ht="15">
      <c r="A55" s="109"/>
      <c r="B55" s="117" t="s">
        <v>89</v>
      </c>
      <c r="C55" s="112">
        <v>11980.436</v>
      </c>
      <c r="D55" s="54">
        <v>582.2950989999999</v>
      </c>
      <c r="E55" s="86">
        <v>0.152418</v>
      </c>
      <c r="F55" s="86">
        <v>0.037798</v>
      </c>
      <c r="G55" s="86"/>
      <c r="H55" s="86"/>
      <c r="I55" s="54">
        <v>494.04699999999997</v>
      </c>
      <c r="J55" s="54">
        <v>1.088599</v>
      </c>
      <c r="K55" s="54"/>
      <c r="L55" s="54"/>
      <c r="M55" s="85">
        <f t="shared" si="13"/>
        <v>13058.056914</v>
      </c>
      <c r="N55" s="73">
        <v>-286.88316000000003</v>
      </c>
      <c r="O55" s="85">
        <f>M55+N55</f>
        <v>12771.173754000001</v>
      </c>
      <c r="P55" s="3"/>
      <c r="Q55" s="74">
        <f t="shared" si="10"/>
        <v>12771.173754000001</v>
      </c>
      <c r="R55" s="85">
        <f t="shared" si="11"/>
        <v>1.3449003532013482</v>
      </c>
    </row>
    <row r="56" spans="1:18" ht="38.25" customHeight="1">
      <c r="A56" s="109"/>
      <c r="B56" s="94" t="s">
        <v>90</v>
      </c>
      <c r="C56" s="112">
        <v>262.881</v>
      </c>
      <c r="D56" s="54">
        <v>222.50000000000003</v>
      </c>
      <c r="E56" s="54"/>
      <c r="F56" s="54">
        <v>0</v>
      </c>
      <c r="G56" s="54"/>
      <c r="H56" s="86"/>
      <c r="I56" s="54">
        <v>89.725</v>
      </c>
      <c r="J56" s="118">
        <v>16.127000000000002</v>
      </c>
      <c r="K56" s="54"/>
      <c r="L56" s="54"/>
      <c r="M56" s="85">
        <f t="shared" si="13"/>
        <v>591.233</v>
      </c>
      <c r="N56" s="73">
        <v>-63.372964</v>
      </c>
      <c r="O56" s="85">
        <f t="shared" si="9"/>
        <v>527.8600359999999</v>
      </c>
      <c r="P56" s="2"/>
      <c r="Q56" s="103">
        <f t="shared" si="10"/>
        <v>527.8600359999999</v>
      </c>
      <c r="R56" s="85">
        <f t="shared" si="11"/>
        <v>0.0555876196293176</v>
      </c>
    </row>
    <row r="57" spans="1:18" ht="15">
      <c r="A57" s="109"/>
      <c r="B57" s="117" t="s">
        <v>91</v>
      </c>
      <c r="C57" s="112">
        <v>27648.731</v>
      </c>
      <c r="D57" s="54">
        <v>5713.201</v>
      </c>
      <c r="E57" s="86">
        <v>58610.395156</v>
      </c>
      <c r="F57" s="86">
        <v>563.959185</v>
      </c>
      <c r="G57" s="86">
        <v>1401.78201</v>
      </c>
      <c r="H57" s="86"/>
      <c r="I57" s="54">
        <v>79.869</v>
      </c>
      <c r="J57" s="54"/>
      <c r="K57" s="54"/>
      <c r="L57" s="54"/>
      <c r="M57" s="85">
        <f t="shared" si="13"/>
        <v>94017.937351</v>
      </c>
      <c r="N57" s="3"/>
      <c r="O57" s="85">
        <f t="shared" si="9"/>
        <v>94017.937351</v>
      </c>
      <c r="P57" s="3"/>
      <c r="Q57" s="74">
        <f t="shared" si="10"/>
        <v>94017.937351</v>
      </c>
      <c r="R57" s="85">
        <f t="shared" si="11"/>
        <v>9.900793739574558</v>
      </c>
    </row>
    <row r="58" spans="1:18" ht="74.25" customHeight="1">
      <c r="A58" s="109"/>
      <c r="B58" s="94" t="s">
        <v>92</v>
      </c>
      <c r="C58" s="112">
        <v>19533.468</v>
      </c>
      <c r="D58" s="54">
        <v>1776.4560000000001</v>
      </c>
      <c r="E58" s="86"/>
      <c r="F58" s="86">
        <v>41.839</v>
      </c>
      <c r="G58" s="86"/>
      <c r="H58" s="86"/>
      <c r="I58" s="54">
        <v>1793.0659999999998</v>
      </c>
      <c r="J58" s="54">
        <v>94.14200000000001</v>
      </c>
      <c r="K58" s="54"/>
      <c r="L58" s="54"/>
      <c r="M58" s="85">
        <f t="shared" si="13"/>
        <v>23238.970999999998</v>
      </c>
      <c r="N58" s="79">
        <v>-3467.7280220000007</v>
      </c>
      <c r="O58" s="85">
        <f t="shared" si="9"/>
        <v>19771.242978</v>
      </c>
      <c r="P58" s="3"/>
      <c r="Q58" s="74">
        <f t="shared" si="10"/>
        <v>19771.242978</v>
      </c>
      <c r="R58" s="85">
        <f t="shared" si="11"/>
        <v>2.082060128264532</v>
      </c>
    </row>
    <row r="59" spans="1:18" ht="15">
      <c r="A59" s="109"/>
      <c r="B59" s="117" t="s">
        <v>93</v>
      </c>
      <c r="C59" s="112">
        <v>3886.717</v>
      </c>
      <c r="D59" s="54">
        <v>1308.374</v>
      </c>
      <c r="E59" s="86">
        <v>1.466</v>
      </c>
      <c r="F59" s="86">
        <v>10.529</v>
      </c>
      <c r="G59" s="86">
        <v>2.134</v>
      </c>
      <c r="H59" s="86"/>
      <c r="I59" s="54">
        <v>837.904</v>
      </c>
      <c r="J59" s="54">
        <v>0</v>
      </c>
      <c r="K59" s="54"/>
      <c r="L59" s="54"/>
      <c r="M59" s="85">
        <f t="shared" si="13"/>
        <v>6047.124000000002</v>
      </c>
      <c r="N59" s="3"/>
      <c r="O59" s="85">
        <f t="shared" si="9"/>
        <v>6047.124000000002</v>
      </c>
      <c r="P59" s="3"/>
      <c r="Q59" s="74">
        <f t="shared" si="10"/>
        <v>6047.124000000002</v>
      </c>
      <c r="R59" s="85">
        <f t="shared" si="11"/>
        <v>0.6368074978938502</v>
      </c>
    </row>
    <row r="60" spans="1:18" s="3" customFormat="1" ht="31.5" customHeight="1">
      <c r="A60" s="119"/>
      <c r="B60" s="120" t="s">
        <v>94</v>
      </c>
      <c r="C60" s="112">
        <v>460.224</v>
      </c>
      <c r="D60" s="54">
        <v>0</v>
      </c>
      <c r="E60" s="86">
        <v>0</v>
      </c>
      <c r="F60" s="86"/>
      <c r="G60" s="86"/>
      <c r="H60" s="86"/>
      <c r="I60" s="54">
        <v>44.273</v>
      </c>
      <c r="J60" s="85">
        <v>0</v>
      </c>
      <c r="K60" s="85"/>
      <c r="L60" s="54"/>
      <c r="M60" s="85">
        <f t="shared" si="13"/>
        <v>504.497</v>
      </c>
      <c r="N60" s="73">
        <v>-177.30375</v>
      </c>
      <c r="O60" s="85">
        <f t="shared" si="9"/>
        <v>327.19325000000003</v>
      </c>
      <c r="Q60" s="74">
        <f t="shared" si="10"/>
        <v>327.19325000000003</v>
      </c>
      <c r="R60" s="85">
        <f t="shared" si="11"/>
        <v>0.03445590248525695</v>
      </c>
    </row>
    <row r="61" spans="1:18" ht="19.5" customHeight="1">
      <c r="A61" s="109"/>
      <c r="B61" s="107" t="s">
        <v>95</v>
      </c>
      <c r="C61" s="85">
        <f>SUM(C62:C63)</f>
        <v>6182.472</v>
      </c>
      <c r="D61" s="85">
        <f>D62+D63</f>
        <v>9461.822</v>
      </c>
      <c r="E61" s="87">
        <f aca="true" t="shared" si="15" ref="E61:L61">E62+E63</f>
        <v>1.019</v>
      </c>
      <c r="F61" s="87">
        <f t="shared" si="15"/>
        <v>1.454</v>
      </c>
      <c r="G61" s="87">
        <f t="shared" si="15"/>
        <v>0.049046</v>
      </c>
      <c r="H61" s="87">
        <f t="shared" si="15"/>
        <v>0</v>
      </c>
      <c r="I61" s="85">
        <f>I62+I63</f>
        <v>1166.81</v>
      </c>
      <c r="J61" s="85">
        <f t="shared" si="15"/>
        <v>0</v>
      </c>
      <c r="K61" s="54">
        <f t="shared" si="15"/>
        <v>0</v>
      </c>
      <c r="L61" s="85">
        <f t="shared" si="15"/>
        <v>1735.6967200000001</v>
      </c>
      <c r="M61" s="85">
        <f t="shared" si="13"/>
        <v>18549.322766</v>
      </c>
      <c r="N61" s="85">
        <f>N62+N63</f>
        <v>-23.058000000000003</v>
      </c>
      <c r="O61" s="85">
        <f t="shared" si="9"/>
        <v>18526.264766</v>
      </c>
      <c r="P61" s="3">
        <f>P62+P63</f>
        <v>-38.072</v>
      </c>
      <c r="Q61" s="74">
        <f>O61+P61</f>
        <v>18488.192766</v>
      </c>
      <c r="R61" s="85">
        <f t="shared" si="11"/>
        <v>1.9469453207666385</v>
      </c>
    </row>
    <row r="62" spans="1:18" ht="19.5" customHeight="1">
      <c r="A62" s="109"/>
      <c r="B62" s="117" t="s">
        <v>96</v>
      </c>
      <c r="C62" s="54">
        <v>5912.95</v>
      </c>
      <c r="D62" s="112">
        <v>8732.208</v>
      </c>
      <c r="E62" s="86">
        <v>1.019</v>
      </c>
      <c r="F62" s="86">
        <v>1.454</v>
      </c>
      <c r="G62" s="86">
        <v>0.049046</v>
      </c>
      <c r="H62" s="86"/>
      <c r="I62" s="54">
        <v>1166.62</v>
      </c>
      <c r="J62" s="54"/>
      <c r="K62" s="85">
        <v>0</v>
      </c>
      <c r="L62" s="112">
        <v>1735.6967200000001</v>
      </c>
      <c r="M62" s="85">
        <f t="shared" si="13"/>
        <v>17549.996766</v>
      </c>
      <c r="N62" s="85">
        <v>-23.058000000000003</v>
      </c>
      <c r="O62" s="85">
        <f t="shared" si="9"/>
        <v>17526.938766</v>
      </c>
      <c r="P62" s="3"/>
      <c r="Q62" s="74">
        <f t="shared" si="10"/>
        <v>17526.938766</v>
      </c>
      <c r="R62" s="85">
        <f t="shared" si="11"/>
        <v>1.8457180671861837</v>
      </c>
    </row>
    <row r="63" spans="1:18" ht="19.5" customHeight="1">
      <c r="A63" s="109"/>
      <c r="B63" s="117" t="s">
        <v>97</v>
      </c>
      <c r="C63" s="54">
        <v>269.522</v>
      </c>
      <c r="D63" s="112">
        <v>729.6139999999999</v>
      </c>
      <c r="E63" s="116"/>
      <c r="F63" s="116">
        <v>0</v>
      </c>
      <c r="G63" s="116"/>
      <c r="H63" s="116"/>
      <c r="I63" s="54">
        <v>0.19</v>
      </c>
      <c r="J63" s="85"/>
      <c r="K63" s="85"/>
      <c r="L63" s="112"/>
      <c r="M63" s="85">
        <f t="shared" si="13"/>
        <v>999.326</v>
      </c>
      <c r="N63" s="79"/>
      <c r="O63" s="85">
        <f t="shared" si="9"/>
        <v>999.326</v>
      </c>
      <c r="P63" s="3">
        <v>-38.072</v>
      </c>
      <c r="Q63" s="74">
        <f t="shared" si="10"/>
        <v>961.254</v>
      </c>
      <c r="R63" s="85">
        <f t="shared" si="11"/>
        <v>0.10122725358045492</v>
      </c>
    </row>
    <row r="64" spans="1:18" ht="23.25" customHeight="1">
      <c r="A64" s="109"/>
      <c r="B64" s="107" t="s">
        <v>78</v>
      </c>
      <c r="C64" s="108">
        <f>C65+C66</f>
        <v>2156.559</v>
      </c>
      <c r="D64" s="108">
        <f>D65+D66</f>
        <v>2542.236</v>
      </c>
      <c r="E64" s="108">
        <f>E65+E66</f>
        <v>0</v>
      </c>
      <c r="F64" s="108">
        <f>F65+F66</f>
        <v>0</v>
      </c>
      <c r="G64" s="108">
        <f>G65+G66</f>
        <v>0</v>
      </c>
      <c r="H64" s="116"/>
      <c r="I64" s="108">
        <f>I65+I66</f>
        <v>6.213</v>
      </c>
      <c r="J64" s="85"/>
      <c r="K64" s="85">
        <f>K65+K66</f>
        <v>0</v>
      </c>
      <c r="L64" s="108">
        <f>L65+L66</f>
        <v>84.85973</v>
      </c>
      <c r="M64" s="85">
        <f t="shared" si="13"/>
        <v>4789.86773</v>
      </c>
      <c r="N64" s="108">
        <f>N65+N66</f>
        <v>-84.85973</v>
      </c>
      <c r="O64" s="85">
        <f t="shared" si="9"/>
        <v>4705.008</v>
      </c>
      <c r="P64" s="108">
        <f>P65+P66</f>
        <v>-4705.008</v>
      </c>
      <c r="Q64" s="74">
        <f t="shared" si="10"/>
        <v>0</v>
      </c>
      <c r="R64" s="85">
        <f t="shared" si="11"/>
        <v>0</v>
      </c>
    </row>
    <row r="65" spans="1:18" ht="15">
      <c r="A65" s="109"/>
      <c r="B65" s="121" t="s">
        <v>98</v>
      </c>
      <c r="C65" s="122">
        <v>66.005</v>
      </c>
      <c r="D65" s="112">
        <v>0</v>
      </c>
      <c r="E65" s="116">
        <v>0</v>
      </c>
      <c r="F65" s="116">
        <v>0</v>
      </c>
      <c r="G65" s="116"/>
      <c r="H65" s="116">
        <v>0</v>
      </c>
      <c r="I65" s="112"/>
      <c r="J65" s="85"/>
      <c r="K65" s="85"/>
      <c r="L65" s="112"/>
      <c r="M65" s="85">
        <f t="shared" si="13"/>
        <v>66.005</v>
      </c>
      <c r="N65" s="3"/>
      <c r="O65" s="85">
        <f t="shared" si="9"/>
        <v>66.005</v>
      </c>
      <c r="P65" s="3">
        <f>-O65</f>
        <v>-66.005</v>
      </c>
      <c r="Q65" s="74"/>
      <c r="R65" s="85">
        <f t="shared" si="11"/>
        <v>0</v>
      </c>
    </row>
    <row r="66" spans="1:18" ht="19.5" customHeight="1">
      <c r="A66" s="109"/>
      <c r="B66" s="121" t="s">
        <v>99</v>
      </c>
      <c r="C66" s="112">
        <v>2090.554</v>
      </c>
      <c r="D66" s="112">
        <v>2542.236</v>
      </c>
      <c r="E66" s="116">
        <v>0</v>
      </c>
      <c r="F66" s="116">
        <v>0</v>
      </c>
      <c r="G66" s="116"/>
      <c r="H66" s="116">
        <v>0</v>
      </c>
      <c r="I66" s="112">
        <v>6.213</v>
      </c>
      <c r="J66" s="85"/>
      <c r="K66" s="85"/>
      <c r="L66" s="112">
        <v>84.85973</v>
      </c>
      <c r="M66" s="85">
        <f t="shared" si="13"/>
        <v>4723.86273</v>
      </c>
      <c r="N66" s="73">
        <v>-84.85973</v>
      </c>
      <c r="O66" s="85">
        <f t="shared" si="9"/>
        <v>4639.003</v>
      </c>
      <c r="P66" s="3">
        <f>-O66</f>
        <v>-4639.003</v>
      </c>
      <c r="Q66" s="74">
        <f t="shared" si="10"/>
        <v>0</v>
      </c>
      <c r="R66" s="85">
        <f t="shared" si="11"/>
        <v>0</v>
      </c>
    </row>
    <row r="67" spans="1:18" ht="34.5" customHeight="1">
      <c r="A67" s="109"/>
      <c r="B67" s="123" t="s">
        <v>100</v>
      </c>
      <c r="C67" s="112">
        <v>-412.315</v>
      </c>
      <c r="D67" s="112">
        <v>-372.14900000000006</v>
      </c>
      <c r="E67" s="116">
        <v>-25.199</v>
      </c>
      <c r="F67" s="116">
        <v>-9.699</v>
      </c>
      <c r="G67" s="116">
        <v>-30.76</v>
      </c>
      <c r="H67" s="116"/>
      <c r="I67" s="116">
        <v>-27.783</v>
      </c>
      <c r="J67" s="85"/>
      <c r="K67" s="112"/>
      <c r="L67" s="112"/>
      <c r="M67" s="85">
        <f t="shared" si="13"/>
        <v>-877.905</v>
      </c>
      <c r="N67" s="3"/>
      <c r="O67" s="85">
        <f t="shared" si="9"/>
        <v>-877.905</v>
      </c>
      <c r="P67" s="3"/>
      <c r="Q67" s="74">
        <f t="shared" si="10"/>
        <v>-877.905</v>
      </c>
      <c r="R67" s="85">
        <f t="shared" si="11"/>
        <v>-0.09244997893850042</v>
      </c>
    </row>
    <row r="68" spans="2:18" ht="12" customHeight="1">
      <c r="B68" s="123"/>
      <c r="C68" s="112"/>
      <c r="D68" s="112"/>
      <c r="E68" s="116"/>
      <c r="F68" s="116"/>
      <c r="G68" s="116"/>
      <c r="H68" s="116"/>
      <c r="I68" s="5"/>
      <c r="J68" s="85"/>
      <c r="K68" s="112"/>
      <c r="L68" s="112"/>
      <c r="M68" s="85"/>
      <c r="N68" s="3"/>
      <c r="O68" s="85"/>
      <c r="P68" s="3"/>
      <c r="Q68" s="74"/>
      <c r="R68" s="85"/>
    </row>
    <row r="69" spans="2:18" ht="34.5" customHeight="1" thickBot="1">
      <c r="B69" s="124" t="s">
        <v>101</v>
      </c>
      <c r="C69" s="125">
        <f aca="true" t="shared" si="16" ref="C69:L69">C20-C47</f>
        <v>-32105.18989400001</v>
      </c>
      <c r="D69" s="125">
        <f t="shared" si="16"/>
        <v>162.63135900000634</v>
      </c>
      <c r="E69" s="126">
        <f t="shared" si="16"/>
        <v>-971.8757919999916</v>
      </c>
      <c r="F69" s="126">
        <f t="shared" si="16"/>
        <v>1228.8784110000001</v>
      </c>
      <c r="G69" s="126">
        <f t="shared" si="16"/>
        <v>-399.72204599999895</v>
      </c>
      <c r="H69" s="126">
        <f t="shared" si="16"/>
        <v>0</v>
      </c>
      <c r="I69" s="125">
        <f t="shared" si="16"/>
        <v>1473.7169999999933</v>
      </c>
      <c r="J69" s="125">
        <f t="shared" si="16"/>
        <v>0.00011700000000303135</v>
      </c>
      <c r="K69" s="125">
        <f t="shared" si="16"/>
        <v>66.94053774999999</v>
      </c>
      <c r="L69" s="125">
        <f t="shared" si="16"/>
        <v>-60.44963999999982</v>
      </c>
      <c r="M69" s="125">
        <f>SUM(C69:L69)</f>
        <v>-30605.06994725</v>
      </c>
      <c r="N69" s="125">
        <f>N20-N47</f>
        <v>-0.0004200000112177804</v>
      </c>
      <c r="O69" s="125">
        <f>O20-O47</f>
        <v>-30605.070367249893</v>
      </c>
      <c r="P69" s="125">
        <f>P20-P47</f>
        <v>4612.402</v>
      </c>
      <c r="Q69" s="127">
        <f>Q20-Q47</f>
        <v>-25992.66836724989</v>
      </c>
      <c r="R69" s="128">
        <f>Q69/$Q$11*100</f>
        <v>-2.7372228693397105</v>
      </c>
    </row>
    <row r="70" ht="19.5" customHeight="1" thickTop="1"/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2018-12-21T09:42:37Z</cp:lastPrinted>
  <dcterms:created xsi:type="dcterms:W3CDTF">2018-12-21T09:33:06Z</dcterms:created>
  <dcterms:modified xsi:type="dcterms:W3CDTF">2018-12-27T07:56:31Z</dcterms:modified>
  <cp:category/>
  <cp:version/>
  <cp:contentType/>
  <cp:contentStatus/>
</cp:coreProperties>
</file>