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iunie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bas1">'[1]data input'!#REF!</definedName>
    <definedName name="___bas2">'[1]data input'!#REF!</definedName>
    <definedName name="___bas3">'[1]data input'!#REF!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PI97">'[3]REER Forecast'!#REF!</definedName>
    <definedName name="___RES2">'[2]RES'!#REF!</definedName>
    <definedName name="___rge1">#REF!</definedName>
    <definedName name="___som1">'[1]data input'!#REF!</definedName>
    <definedName name="___som2">'[1]data input'!#REF!</definedName>
    <definedName name="___som3">'[1]data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'[6]EU2DBase'!#REF!</definedName>
    <definedName name="__0absorc">'[7]Programa'!#REF!</definedName>
    <definedName name="__0c">'[7]Programa'!#REF!</definedName>
    <definedName name="__123Graph_ADEFINITION">'[8]NBM'!#REF!</definedName>
    <definedName name="__123Graph_ADEFINITION2">'[8]NBM'!#REF!</definedName>
    <definedName name="__123Graph_BDEFINITION">'[8]NBM'!#REF!</definedName>
    <definedName name="__123Graph_BDEFINITION2">'[8]NBM'!#REF!</definedName>
    <definedName name="__123Graph_BFITB2">'[9]FITB_all'!#REF!</definedName>
    <definedName name="__123Graph_BFITB3">'[9]FITB_all'!#REF!</definedName>
    <definedName name="__123Graph_BGDP">'[10]Quarterly Program'!#REF!</definedName>
    <definedName name="__123Graph_BMONEY">'[10]Quarterly Program'!#REF!</definedName>
    <definedName name="__123Graph_BTBILL2">'[9]FITB_all'!#REF!</definedName>
    <definedName name="__123Graph_CDEFINITION2">'[11]NBM'!#REF!</definedName>
    <definedName name="__123Graph_DDEFINITION2">'[11]NBM'!#REF!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'[12]INT_RATES_old'!$A$1:$I$34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'[6]EU2DBase'!$C$1:$F$196</definedName>
    <definedName name="__UKR2">'[6]EU2DBase'!$G$1:$U$196</definedName>
    <definedName name="__UKR3">'[6]EU2DBase'!#REF!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'[12]INT_RATES_old'!$A$1:$I$34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'[6]EU2DBase'!$C$1:$F$196</definedName>
    <definedName name="_UKR2">'[6]EU2DBase'!$G$1:$U$196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'[15]LINK'!$A$1:$A$42</definedName>
    <definedName name="a_11">WEO '[15]LINK'!$A$1:$A$42</definedName>
    <definedName name="a_14">#REF!</definedName>
    <definedName name="a_15">WEO '[15]LINK'!$A$1:$A$42</definedName>
    <definedName name="a_17">WEO '[15]LINK'!$A$1:$A$42</definedName>
    <definedName name="a_2">#REF!</definedName>
    <definedName name="a_20">WEO '[15]LINK'!$A$1:$A$42</definedName>
    <definedName name="a_22">WEO '[15]LINK'!$A$1:$A$42</definedName>
    <definedName name="a_24">WEO '[15]LINK'!$A$1:$A$42</definedName>
    <definedName name="a_25">#REF!</definedName>
    <definedName name="a_28">WEO '[15]LINK'!$A$1:$A$42</definedName>
    <definedName name="a_37">WEO '[15]LINK'!$A$1:$A$42</definedName>
    <definedName name="a_38">WEO '[15]LINK'!$A$1:$A$42</definedName>
    <definedName name="a_46">WEO '[15]LINK'!$A$1:$A$42</definedName>
    <definedName name="a_47">WEO '[15]LINK'!$A$1:$A$42</definedName>
    <definedName name="a_49">WEO '[15]LINK'!$A$1:$A$42</definedName>
    <definedName name="a_54">WEO '[15]LINK'!$A$1:$A$42</definedName>
    <definedName name="a_55">WEO '[15]LINK'!$A$1:$A$42</definedName>
    <definedName name="a_56">WEO '[15]LINK'!$A$1:$A$42</definedName>
    <definedName name="a_57">WEO '[15]LINK'!$A$1:$A$42</definedName>
    <definedName name="a_61">WEO '[15]LINK'!$A$1:$A$42</definedName>
    <definedName name="a_64">WEO '[15]LINK'!$A$1:$A$42</definedName>
    <definedName name="a_65">WEO '[15]LINK'!$A$1:$A$42</definedName>
    <definedName name="a_66">WEO '[15]LINK'!$A$1:$A$42</definedName>
    <definedName name="a47">WEO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'[26]FDI'!#REF!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'[27]NIR__'!$A$188:$AM$219</definedName>
    <definedName name="CCode">'[28]Codes'!$A$2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'[15]LINK'!$A$1:$A$42</definedName>
    <definedName name="CHART2_11">#REF!</definedName>
    <definedName name="chart2_15">WEO '[15]LINK'!$A$1:$A$42</definedName>
    <definedName name="chart2_17">WEO '[15]LINK'!$A$1:$A$42</definedName>
    <definedName name="chart2_20">WEO '[15]LINK'!$A$1:$A$42</definedName>
    <definedName name="chart2_22">WEO '[15]LINK'!$A$1:$A$42</definedName>
    <definedName name="chart2_24">WEO '[15]LINK'!$A$1:$A$42</definedName>
    <definedName name="chart2_28">WEO '[15]LINK'!$A$1:$A$42</definedName>
    <definedName name="chart2_37">WEO '[15]LINK'!$A$1:$A$42</definedName>
    <definedName name="chart2_38">WEO '[15]LINK'!$A$1:$A$42</definedName>
    <definedName name="chart2_46">WEO '[15]LINK'!$A$1:$A$42</definedName>
    <definedName name="chart2_47">WEO '[15]LINK'!$A$1:$A$42</definedName>
    <definedName name="chart2_49">WEO '[15]LINK'!$A$1:$A$42</definedName>
    <definedName name="chart2_54">WEO '[15]LINK'!$A$1:$A$42</definedName>
    <definedName name="chart2_55">WEO '[15]LINK'!$A$1:$A$42</definedName>
    <definedName name="chart2_56">WEO '[15]LINK'!$A$1:$A$42</definedName>
    <definedName name="chart2_57">WEO '[15]LINK'!$A$1:$A$42</definedName>
    <definedName name="chart2_61">WEO '[15]LINK'!$A$1:$A$42</definedName>
    <definedName name="chart2_64">WEO '[15]LINK'!$A$1:$A$42</definedName>
    <definedName name="chart2_65">WEO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'[29]weo_real'!#REF!</definedName>
    <definedName name="CHK1_1">'[29]weo_real'!#REF!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'[30]country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'[3]REER Forecast'!#REF!</definedName>
    <definedName name="CPIindex">'[3]REER Forecast'!#REF!</definedName>
    <definedName name="CPImonth">'[3]REER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'[31]WEO'!#REF!</definedName>
    <definedName name="CSIDATES_66">'[31]WEO'!#REF!</definedName>
    <definedName name="CUADRO_10.3.1">'[32]fondo promedio'!$A$36:$L$74</definedName>
    <definedName name="CUADRO_10_3_1">'[32]fondo promedio'!$A$36:$L$74</definedName>
    <definedName name="CUADRO_N__4.1.3">#REF!</definedName>
    <definedName name="CUADRO_N__4_1_3">#REF!</definedName>
    <definedName name="Current_account">#REF!</definedName>
    <definedName name="CurrVintage">'[33]Current'!$D$66</definedName>
    <definedName name="CurrVintage_11">'[34]Current'!$D$66</definedName>
    <definedName name="CurrVintage_14">#REF!</definedName>
    <definedName name="CurrVintage_25">#REF!</definedName>
    <definedName name="CurVintage">'[28]Current'!$D$61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'[28]Codes'!$H$2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'[40]EU2DBase'!$B$14:$B$31</definedName>
    <definedName name="DATESATKM">#REF!</definedName>
    <definedName name="DATESM">'[40]EU2DBase'!$B$88:$B$196</definedName>
    <definedName name="DATESMTKM">#REF!</definedName>
    <definedName name="DATESQ">'[40]EU2DBase'!$B$49:$B$72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'[27]NIR__'!$A$123:$AM$181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WEO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'[31]WEO'!#REF!</definedName>
    <definedName name="GCENL_66">'[31]WEO'!#REF!</definedName>
    <definedName name="GCRG_11">'[31]WEO'!#REF!</definedName>
    <definedName name="GCRG_66">'[31]WEO'!#REF!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'[31]WEO'!#REF!</definedName>
    <definedName name="GGENL_66">'[31]WEO'!#REF!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'[31]WEO'!#REF!</definedName>
    <definedName name="GGRG_66">'[31]WEO'!#REF!</definedName>
    <definedName name="Grace_IDA">#REF!</definedName>
    <definedName name="Grace_NC">'[42]NPV_base'!#REF!</definedName>
    <definedName name="Grace1_IDA">#REF!</definedName>
    <definedName name="GRÁFICO_10.3.1.">'[32]GRÁFICO DE FONDO POR AFILIADO'!$A$3:$H$35</definedName>
    <definedName name="GRÁFICO_10.3.2">'[32]GRÁFICO DE FONDO POR AFILIADO'!$A$36:$H$68</definedName>
    <definedName name="GRÁFICO_10.3.3">'[32]GRÁFICO DE FONDO POR AFILIADO'!$A$69:$H$101</definedName>
    <definedName name="GRÁFICO_10.3.4.">'[32]GRÁFICO DE FONDO POR AFILIADO'!$A$103:$H$135</definedName>
    <definedName name="GRÁFICO_10_3_1_">'[32]GRÁFICO DE FONDO POR AFILIADO'!$A$3:$H$35</definedName>
    <definedName name="GRÁFICO_10_3_2">'[32]GRÁFICO DE FONDO POR AFILIADO'!$A$36:$H$68</definedName>
    <definedName name="GRÁFICO_10_3_3">'[32]GRÁFICO DE FONDO POR AFILIADO'!$A$69:$H$101</definedName>
    <definedName name="GRÁFICO_10_3_4_">'[32]GRÁFICO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'[26]IMP'!#REF!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'[42]NPV_base'!#REF!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'[59]Q2'!$E$63:$AH$63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'[60]CAgds'!$D$14:$BO$14</definedName>
    <definedName name="MICRO">#REF!</definedName>
    <definedName name="MICROM_11">'[31]WEO'!#REF!</definedName>
    <definedName name="MICROM_66">'[31]WEO'!#REF!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'[60]CAinc'!$D$14:$BO$14</definedName>
    <definedName name="MISC3">#REF!</definedName>
    <definedName name="MISC4">'[2]OUTPUT'!#REF!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'[40]EU2DBase'!#REF!</definedName>
    <definedName name="NAMESM">'[40]EU2DBase'!#REF!</definedName>
    <definedName name="NAMESQ">'[40]EU2DBase'!#REF!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'[27]NIR__'!$A$77:$AM$118</definedName>
    <definedName name="NBUNIR">'[27]NIR__'!$A$4:$AM$72</definedName>
    <definedName name="NC_R">'[29]weo_real'!#REF!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'[29]weo_real'!#REF!</definedName>
    <definedName name="NFB_R_GDP">'[29]weo_real'!#REF!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'[59]Q2'!$E$47:$AH$47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'[29]weo_real'!#REF!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'[29]weo_real'!#REF!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'[29]weo_real'!#REF!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'[29]weo_real'!#REF!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'[29]weo_real'!#REF!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'[29]weo_real'!#REF!</definedName>
    <definedName name="pchNMG_R">'[21]Q1'!$E$45:$AH$45</definedName>
    <definedName name="pchNX_R">'[29]weo_real'!#REF!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'iunie 2016'!$C$2:$S$66</definedName>
    <definedName name="PRINT_AREA_MI">'[40]EU2DBase'!$C$12:$U$156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'iunie 2016'!$9:$14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'[70]2001_02 Debt Service :Debtind'!$B$2:$J$72</definedName>
    <definedName name="PROJ">'[70]MT_Low:XMS'!$B$2:$N$57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'[15]LINK'!$A$1:$A$42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'[12]SEI_OLD'!$A$1:$G$59</definedName>
    <definedName name="Table_1_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0____Mozambique____Medium_Term_External_Debt__1997_2015">#REF!</definedName>
    <definedName name="Table_10_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1__Armenia___Average_Monthly_Wages_in_the_State_Sector__1994_99__1">'[12]WAGES_old'!$A$1:$F$63</definedName>
    <definedName name="Table_12.__Armenia__Labor_Force__Employment__and_Unemployment__1994_99">'[12]EMPLOY_old'!$A$1:$H$53</definedName>
    <definedName name="Table_12___Armenia__Labor_Force__Employment__and_Unemployment__1994_99">'[12]EMPLOY_old'!$A$1:$H$53</definedName>
    <definedName name="Table_13._Armenia___Employment_in_the_Public_Sector__1994_99">'[12]EMPL_PUBL_old'!$A$1:$F$27</definedName>
    <definedName name="Table_13_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4__Armenia___Budgetary_Sector_Employment__1994_99">'[12]EMPL_BUDG_old'!$A$1:$K$17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'[12]EXPEN_old'!$A$1:$F$25</definedName>
    <definedName name="Table_19_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'[12]NGDP_R_old'!$A$1:$L$35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'[12]TAX_REV_old'!$A$1:$F$24</definedName>
    <definedName name="Table_20__Armenia___Composition_of_Tax_Revenues_in_Consolidated_Government_Budget__1994_99">'[12]TAX_REV_old'!$A$1:$F$24</definedName>
    <definedName name="Table_21._Armenia___Accounts_of_the_Central_Bank__1994_99">'[12]CBANK_old'!$A$1:$U$46</definedName>
    <definedName name="Table_21__Armenia___Accounts_of_the_Central_Bank__1994_99">'[12]CBANK_old'!$A$1:$U$46</definedName>
    <definedName name="Table_22._Armenia___Monetary_Survey__1994_99">'[12]MSURVEY_old'!$A$1:$Q$52</definedName>
    <definedName name="Table_22_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3__Armenia___Commercial_Banks___Interest_Rates_for_Loans_and_Deposits_in_Drams_and_U_S__Dollars__1996_99">'[12]INT_RATES_old'!$A$1:$R$32</definedName>
    <definedName name="Table_24._Armenia___Treasury_Bills__1995_99">'[12]Tbill_old'!$A$1:$U$31</definedName>
    <definedName name="Table_24_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5__Armenia___Quarterly_Balance_of_Payments_and_External_Financing__1995_99">'[12]BOP_Q_OLD'!$A$1:$F$74</definedName>
    <definedName name="Table_26._Armenia___Summary_External_Debt_Data__1995_99">'[12]EXTDEBT_OLD'!$A$1:$F$45</definedName>
    <definedName name="Table_26__Armenia___Summary_External_Debt_Data__1995_99">'[12]EXTDEBT_OLD'!$A$1:$F$45</definedName>
    <definedName name="Table_27.__Armenia___Commodity_Composition_of_Trade__1995_99">'[12]COMP_TRADE'!$A$1:$F$29</definedName>
    <definedName name="Table_27___Armenia___Commodity_Composition_of_Trade__1995_99">'[12]COMP_TRADE'!$A$1:$F$29</definedName>
    <definedName name="Table_28._Armenia___Direction_of_Trade__1995_99">'[12]DOT'!$A$1:$F$66</definedName>
    <definedName name="Table_28__Armenia___Direction_of_Trade__1995_99">'[12]DOT'!$A$1:$F$66</definedName>
    <definedName name="Table_29._Armenia___Incorporatized_and_Partially_Privatized_Enterprises__1994_99">'[12]PRIVATE_OLD'!$A$1:$G$29</definedName>
    <definedName name="Table_29_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'[12]GDP_q_old'!$A$1:$P$31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'[12]BNKIND_old'!$A$1:$M$16</definedName>
    <definedName name="Table_30__Armenia___Banking_System_Indicators__1997_99">'[12]BNKIND_old'!$A$1:$M$16</definedName>
    <definedName name="Table_31._Armenia___Banking_Sector_Loans__1996_99">'[12]BNKLOANS_old'!$A$1:$O$40</definedName>
    <definedName name="Table_31__Armenia___Banking_Sector_Loans__1996_99">'[12]BNKLOANS_old'!$A$1:$O$40</definedName>
    <definedName name="Table_32._Armenia___Total_Electricity_Generation__Distribution_and_Collection__1994_99">'[12]ELECTR_old'!$A$1:$F$51</definedName>
    <definedName name="Table_32__Armenia___Total_Electricity_Generation__Distribution_and_Collection__1994_99">'[12]ELECTR_old'!$A$1:$F$51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'[12]taxrevSum'!$A$1:$F$52</definedName>
    <definedName name="Table_34_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___Moldova____Monetary_Survey_and_Projections__1994_98_1">#REF!</definedName>
    <definedName name="Table_4_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_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6___Moldova__Balance_of_Payments__1994_98">#REF!</definedName>
    <definedName name="Table_6__Armenia___Production_of_Selected_Industrial_Commodities__1994_99">'[12]INDCOM_old'!$A$1:$L$31</definedName>
    <definedName name="Table_7._Armenia___Consumer_Prices__1994_99">'[12]CPI_old'!$A$1:$I$102</definedName>
    <definedName name="Table_7__Armenia___Consumer_Prices__1994_99">'[12]CPI_old'!$A$1:$I$102</definedName>
    <definedName name="Table_8.__Armenia___Selected_Energy_Prices__1994_99__1">'[12]ENERGY_old'!$A$1:$AF$25</definedName>
    <definedName name="Table_8___Armenia___Selected_Energy_Prices__1994_99__1">'[12]ENERGY_old'!$A$1:$AF$25</definedName>
    <definedName name="Table_9._Armenia___Regulated_Prices_for_Main_Commodities_and_Services__1994_99__1">'[12]MAINCOM_old '!$A$1:$H$20</definedName>
    <definedName name="Table_9__Armenia___Regulated_Prices_for_Main_Commodities_and_Services__1994_99__1">'[12]MAINCOM_old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'[40]EU2DBase'!$C$1:$F$196</definedName>
    <definedName name="UKR2">'[40]EU2DBase'!$G$1:$U$196</definedName>
    <definedName name="UKR3">'[40]EU2DBase'!#REF!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'[31]WEO'!#REF!</definedName>
    <definedName name="WIN_66">'[31]WEO'!#REF!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'[60]CAgds'!$D$12:$BO$12</definedName>
    <definedName name="XGS">#REF!</definedName>
    <definedName name="xinc">'[23]CAinc'!$D$12:$BO$12</definedName>
    <definedName name="xinc_11">'[60]CAinc'!$D$12:$BO$12</definedName>
    <definedName name="xnfs">'[23]CAnfs'!$D$12:$BO$12</definedName>
    <definedName name="xnfs_11">'[60]CAnfs'!$D$12:$BO$12</definedName>
    <definedName name="XOF">#REF!</definedName>
    <definedName name="xr">#REF!</definedName>
    <definedName name="xxWRS_1">WEO '[15]LINK'!$A$1:$A$42</definedName>
    <definedName name="xxWRS_1_15">WEO '[15]LINK'!$A$1:$A$42</definedName>
    <definedName name="xxWRS_1_17">WEO '[15]LINK'!$A$1:$A$42</definedName>
    <definedName name="xxWRS_1_2">#REF!</definedName>
    <definedName name="xxWRS_1_20">WEO '[15]LINK'!$A$1:$A$42</definedName>
    <definedName name="xxWRS_1_22">WEO '[15]LINK'!$A$1:$A$42</definedName>
    <definedName name="xxWRS_1_24">WEO '[15]LINK'!$A$1:$A$42</definedName>
    <definedName name="xxWRS_1_28">WEO '[15]LINK'!$A$1:$A$42</definedName>
    <definedName name="xxWRS_1_37">WEO '[15]LINK'!$A$1:$A$42</definedName>
    <definedName name="xxWRS_1_38">WEO '[15]LINK'!$A$1:$A$42</definedName>
    <definedName name="xxWRS_1_46">WEO '[15]LINK'!$A$1:$A$42</definedName>
    <definedName name="xxWRS_1_47">WEO '[15]LINK'!$A$1:$A$42</definedName>
    <definedName name="xxWRS_1_49">WEO '[15]LINK'!$A$1:$A$42</definedName>
    <definedName name="xxWRS_1_54">WEO '[15]LINK'!$A$1:$A$42</definedName>
    <definedName name="xxWRS_1_55">WEO '[15]LINK'!$A$1:$A$42</definedName>
    <definedName name="xxWRS_1_56">WEO '[15]LINK'!$A$1:$A$42</definedName>
    <definedName name="xxWRS_1_57">WEO '[15]LINK'!$A$1:$A$42</definedName>
    <definedName name="xxWRS_1_61">WEO '[15]LINK'!$A$1:$A$42</definedName>
    <definedName name="xxWRS_1_63">WEO '[15]LINK'!$A$1:$A$42</definedName>
    <definedName name="xxWRS_1_64">WEO '[15]LINK'!$A$1:$A$42</definedName>
    <definedName name="xxWRS_1_65">WEO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<sst xmlns="http://schemas.openxmlformats.org/spreadsheetml/2006/main" count="110" uniqueCount="102">
  <si>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CONSOLIDAT </t>
  </si>
  <si>
    <t xml:space="preserve">Realizări 01.01 - 30.06.2016 </t>
  </si>
  <si>
    <t>PIB 2016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</si>
  <si>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</si>
  <si>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</si>
  <si>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</si>
  <si>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</si>
  <si>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</si>
  <si>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</si>
  <si>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</si>
  <si>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</si>
  <si>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</si>
  <si>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</si>
  <si>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</si>
  <si>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</si>
  <si>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</si>
  <si>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</si>
  <si>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</si>
  <si>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</si>
  <si>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</si>
  <si>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</si>
  <si>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</si>
  <si>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</si>
  <si>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</si>
  <si>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</si>
  <si>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</si>
  <si>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</si>
  <si>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</si>
  <si>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</si>
  <si>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</si>
  <si>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</si>
  <si>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</si>
  <si>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</si>
  <si>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</si>
  <si>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</si>
  <si>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</si>
  <si>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</si>
  <si>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</si>
  <si>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</si>
  <si>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</si>
  <si>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</si>
  <si>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</si>
  <si>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</si>
  <si>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</si>
  <si>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</si>
  <si>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</si>
  <si>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</si>
  <si>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</si>
  <si>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</si>
  <si>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</si>
  <si>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</si>
  <si>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</si>
  <si>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</si>
  <si>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</si>
  <si>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
proprii</t>
  </si>
  <si>
    <t xml:space="preserve"> nationale 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</si>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</sst>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00"/>
    <numFmt numFmtId="167" formatCode="#,##0.0000"/>
    <numFmt numFmtId="168" formatCode="#,##0.00000000"/>
    <numFmt numFmtId="169" formatCode="#,##0.0000000"/>
    <numFmt numFmtId="170" formatCode="#,##0.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4"/>
      <color theme="5" tint="-0.24997000396251678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Alignment="1" applyProtection="1">
      <alignment horizontal="center"/>
      <protection locked="0"/>
    </xf>
    <xf numFmtId="167" fontId="8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8" fontId="3" fillId="33" borderId="0" xfId="0" applyNumberFormat="1" applyFont="1" applyFill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55" applyNumberFormat="1" applyFont="1" applyFill="1" applyAlignment="1">
      <alignment/>
      <protection/>
    </xf>
    <xf numFmtId="3" fontId="2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/>
      <protection locked="0"/>
    </xf>
    <xf numFmtId="169" fontId="3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3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3" fillId="33" borderId="0" xfId="0" applyFont="1" applyFill="1" applyBorder="1" applyAlignment="1">
      <alignment horizontal="center" vertical="top" readingOrder="1"/>
    </xf>
    <xf numFmtId="166" fontId="2" fillId="33" borderId="0" xfId="0" applyNumberFormat="1" applyFont="1" applyFill="1" applyBorder="1" applyAlignment="1">
      <alignment horizontal="center" vertical="top" readingOrder="1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3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vertical="center" wrapText="1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42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 applyProtection="1">
      <alignment horizontal="center" vertical="center"/>
      <protection locked="0"/>
    </xf>
    <xf numFmtId="4" fontId="5" fillId="33" borderId="0" xfId="0" applyNumberFormat="1" applyFont="1" applyFill="1" applyAlignment="1" applyProtection="1">
      <alignment horizontal="center" vertical="center"/>
      <protection/>
    </xf>
    <xf numFmtId="4" fontId="5" fillId="33" borderId="0" xfId="0" applyNumberFormat="1" applyFont="1" applyFill="1" applyAlignment="1">
      <alignment vertical="center"/>
    </xf>
    <xf numFmtId="164" fontId="5" fillId="33" borderId="0" xfId="0" applyNumberFormat="1" applyFont="1" applyFill="1" applyBorder="1" applyAlignment="1" applyProtection="1">
      <alignment horizontal="right" wrapText="1" indent="1"/>
      <protection locked="0"/>
    </xf>
    <xf numFmtId="164" fontId="5" fillId="33" borderId="0" xfId="0" applyNumberFormat="1" applyFont="1" applyFill="1" applyBorder="1" applyAlignment="1" applyProtection="1">
      <alignment horizontal="left"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6" fillId="33" borderId="0" xfId="0" applyNumberFormat="1" applyFont="1" applyFill="1" applyBorder="1" applyAlignment="1">
      <alignment horizontal="center" vertical="center" wrapText="1"/>
    </xf>
    <xf numFmtId="164" fontId="5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center" vertical="center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4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5" fillId="33" borderId="0" xfId="0" applyNumberFormat="1" applyFont="1" applyFill="1" applyAlignment="1" applyProtection="1">
      <alignment/>
      <protection locked="0"/>
    </xf>
    <xf numFmtId="165" fontId="5" fillId="33" borderId="0" xfId="0" applyNumberFormat="1" applyFont="1" applyFill="1" applyAlignment="1" applyProtection="1">
      <alignment horizontal="center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center"/>
      <protection locked="0"/>
    </xf>
    <xf numFmtId="165" fontId="47" fillId="33" borderId="0" xfId="0" applyNumberFormat="1" applyFont="1" applyFill="1" applyAlignment="1" applyProtection="1">
      <alignment horizontal="center"/>
      <protection locked="0"/>
    </xf>
    <xf numFmtId="167" fontId="2" fillId="33" borderId="0" xfId="0" applyNumberFormat="1" applyFont="1" applyFill="1" applyAlignment="1" applyProtection="1">
      <alignment horizontal="center"/>
      <protection locked="0"/>
    </xf>
    <xf numFmtId="165" fontId="8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3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right"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5" fontId="5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5" fillId="33" borderId="10" xfId="0" applyNumberFormat="1" applyFont="1" applyFill="1" applyBorder="1" applyAlignment="1" applyProtection="1">
      <alignment horizontal="center" readingOrder="1"/>
      <protection locked="0"/>
    </xf>
    <xf numFmtId="164" fontId="5" fillId="33" borderId="10" xfId="0" applyNumberFormat="1" applyFont="1" applyFill="1" applyBorder="1" applyAlignment="1" applyProtection="1">
      <alignment horizontal="center" vertical="top" readingOrder="1"/>
      <protection/>
    </xf>
    <xf numFmtId="164" fontId="5" fillId="33" borderId="0" xfId="0" applyNumberFormat="1" applyFont="1" applyFill="1" applyBorder="1" applyAlignment="1" applyProtection="1">
      <alignment horizontal="center" readingOrder="1"/>
      <protection locked="0"/>
    </xf>
    <xf numFmtId="164" fontId="5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left" vertical="center" indent="2"/>
      <protection locked="0"/>
    </xf>
    <xf numFmtId="164" fontId="5" fillId="33" borderId="0" xfId="0" applyNumberFormat="1" applyFont="1" applyFill="1" applyBorder="1" applyAlignment="1" applyProtection="1">
      <alignment vertical="center"/>
      <protection/>
    </xf>
    <xf numFmtId="164" fontId="5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5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6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3"/>
      <protection/>
    </xf>
    <xf numFmtId="164" fontId="5" fillId="33" borderId="0" xfId="0" applyNumberFormat="1" applyFont="1" applyFill="1" applyAlignment="1">
      <alignment horizontal="left" vertical="center" indent="1"/>
    </xf>
    <xf numFmtId="164" fontId="5" fillId="33" borderId="0" xfId="0" applyNumberFormat="1" applyFont="1" applyFill="1" applyAlignment="1" applyProtection="1" quotePrefix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/>
      <protection/>
    </xf>
    <xf numFmtId="164" fontId="5" fillId="33" borderId="0" xfId="0" applyNumberFormat="1" applyFont="1" applyFill="1" applyAlignment="1" applyProtection="1">
      <alignment vertical="center"/>
      <protection/>
    </xf>
    <xf numFmtId="164" fontId="5" fillId="33" borderId="0" xfId="0" applyNumberFormat="1" applyFont="1" applyFill="1" applyBorder="1" applyAlignment="1" applyProtection="1">
      <alignment wrapText="1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5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5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5" fillId="33" borderId="0" xfId="0" applyNumberFormat="1" applyFont="1" applyFill="1" applyAlignment="1">
      <alignment horizontal="left" wrapText="1" indent="1"/>
    </xf>
    <xf numFmtId="164" fontId="5" fillId="33" borderId="11" xfId="0" applyNumberFormat="1" applyFont="1" applyFill="1" applyBorder="1" applyAlignment="1" applyProtection="1">
      <alignment horizontal="left" vertical="center"/>
      <protection/>
    </xf>
    <xf numFmtId="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vertical="center"/>
      <protection locked="0"/>
    </xf>
    <xf numFmtId="4" fontId="5" fillId="33" borderId="11" xfId="42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center"/>
    </xf>
    <xf numFmtId="49" fontId="48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 wrapText="1"/>
      <protection locked="0"/>
    </xf>
    <xf numFmtId="164" fontId="5" fillId="33" borderId="1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0" fillId="33" borderId="11" xfId="0" applyNumberFormat="1" applyFont="1" applyFill="1" applyBorder="1" applyAlignment="1" applyProtection="1">
      <alignment horizontal="left" wrapText="1" indent="1"/>
      <protection locked="0"/>
    </xf>
    <xf numFmtId="164" fontId="3" fillId="33" borderId="11" xfId="0" applyNumberFormat="1" applyFont="1" applyFill="1" applyBorder="1" applyAlignment="1" applyProtection="1">
      <alignment horizontal="right" vertical="center"/>
      <protection locked="0"/>
    </xf>
    <xf numFmtId="164" fontId="2" fillId="33" borderId="11" xfId="0" applyNumberFormat="1" applyFont="1" applyFill="1" applyBorder="1" applyAlignment="1" applyProtection="1">
      <alignment horizontal="right" vertical="center"/>
      <protection locked="0"/>
    </xf>
    <xf numFmtId="3" fontId="11" fillId="33" borderId="11" xfId="0" applyNumberFormat="1" applyFont="1" applyFill="1" applyBorder="1" applyAlignment="1" applyProtection="1">
      <alignment horizontal="right" vertical="center"/>
      <protection locked="0"/>
    </xf>
    <xf numFmtId="164" fontId="3" fillId="33" borderId="11" xfId="0" applyNumberFormat="1" applyFont="1" applyFill="1" applyBorder="1" applyAlignment="1" applyProtection="1">
      <alignment horizontal="right" vertical="center"/>
      <protection locked="0"/>
    </xf>
    <xf numFmtId="164" fontId="5" fillId="33" borderId="11" xfId="0" applyNumberFormat="1" applyFont="1" applyFill="1" applyBorder="1" applyAlignment="1" applyProtection="1">
      <alignment horizontal="right" vertical="center"/>
      <protection/>
    </xf>
    <xf numFmtId="164" fontId="5" fillId="33" borderId="11" xfId="0" applyNumberFormat="1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S66"/>
  <sheetViews>
    <sheetView showZeros="0" tabSelected="1" zoomScale="75" zoomScaleNormal="75" zoomScaleSheetLayoutView="75" zoomScalePageLayoutView="0" workbookViewId="0" topLeftCell="A1">
      <pane xSplit="3" ySplit="12" topLeftCell="D42" activePane="bottomRight" state="frozen"/>
      <selection pane="topLeft" activeCell="K191" sqref="K191"/>
      <selection pane="topRight" activeCell="K191" sqref="K191"/>
      <selection pane="bottomLeft" activeCell="K191" sqref="K191"/>
      <selection pane="bottomRight" activeCell="A67" sqref="A67"/>
    </sheetView>
  </sheetViews>
  <sheetFormatPr defaultColWidth="9.140625" defaultRowHeight="19.5" customHeight="1" outlineLevelRow="1"/>
  <cols>
    <col min="1" max="2" width="3.8515625" style="1" customWidth="1"/>
    <col min="3" max="3" width="52.140625" style="55" customWidth="1"/>
    <col min="4" max="4" width="21.140625" style="55" customWidth="1"/>
    <col min="5" max="5" width="15.7109375" style="55" customWidth="1"/>
    <col min="6" max="6" width="17.00390625" style="7" customWidth="1"/>
    <col min="7" max="7" width="13.8515625" style="7" customWidth="1"/>
    <col min="8" max="8" width="16.8515625" style="7" customWidth="1"/>
    <col min="9" max="9" width="16.28125" style="7" customWidth="1"/>
    <col min="10" max="10" width="11.57421875" style="55" customWidth="1"/>
    <col min="11" max="11" width="13.28125" style="55" customWidth="1"/>
    <col min="12" max="12" width="10.8515625" style="55" customWidth="1"/>
    <col min="13" max="13" width="13.7109375" style="55" customWidth="1"/>
    <col min="14" max="14" width="12.140625" style="14" customWidth="1"/>
    <col min="15" max="15" width="12.421875" style="55" customWidth="1"/>
    <col min="16" max="16" width="12.7109375" style="14" customWidth="1"/>
    <col min="17" max="17" width="10.421875" style="55" customWidth="1"/>
    <col min="18" max="18" width="15.7109375" style="58" customWidth="1"/>
    <col min="19" max="19" width="9.57421875" style="59" customWidth="1"/>
    <col min="20" max="16384" width="8.8515625" style="1" customWidth="1"/>
  </cols>
  <sheetData>
    <row r="1" spans="4:10" ht="23.25" customHeight="1">
      <c r="D1" s="1"/>
      <c r="E1" s="1"/>
      <c r="F1" s="2"/>
      <c r="G1" s="2"/>
      <c r="H1" s="2"/>
      <c r="I1" s="56"/>
      <c r="J1" s="57"/>
    </row>
    <row r="2" spans="3:19" ht="15" customHeight="1">
      <c r="C2" s="1"/>
      <c r="D2" s="3"/>
      <c r="E2" s="4"/>
      <c r="F2" s="5"/>
      <c r="G2" s="5"/>
      <c r="H2" s="5"/>
      <c r="I2" s="5"/>
      <c r="J2" s="3"/>
      <c r="K2" s="60"/>
      <c r="L2" s="4"/>
      <c r="M2" s="1"/>
      <c r="N2" s="61"/>
      <c r="O2" s="121"/>
      <c r="P2" s="121"/>
      <c r="Q2" s="121"/>
      <c r="R2" s="121"/>
      <c r="S2" s="121"/>
    </row>
    <row r="3" spans="3:19" ht="22.5" customHeight="1" outlineLevel="1">
      <c r="C3" s="122" t="s">
        <v>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3:19" ht="15" outlineLevel="1">
      <c r="C4" s="123" t="s">
        <v>1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3:19" ht="15" outlineLevel="1"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</row>
    <row r="6" spans="3:14" ht="24" customHeight="1" outlineLevel="1">
      <c r="C6" s="62"/>
      <c r="D6" s="6"/>
      <c r="E6" s="6"/>
      <c r="G6" s="8"/>
      <c r="H6" s="9"/>
      <c r="K6" s="6"/>
      <c r="L6" s="63"/>
      <c r="M6" s="6"/>
      <c r="N6" s="59"/>
    </row>
    <row r="7" spans="3:19" ht="15.75" customHeight="1" outlineLevel="1">
      <c r="C7" s="62"/>
      <c r="D7" s="6"/>
      <c r="E7" s="10"/>
      <c r="F7" s="11"/>
      <c r="G7" s="12"/>
      <c r="I7" s="13"/>
      <c r="J7" s="61"/>
      <c r="K7" s="64"/>
      <c r="L7" s="13"/>
      <c r="M7" s="13"/>
      <c r="N7" s="9"/>
      <c r="O7" s="13"/>
      <c r="P7" s="13"/>
      <c r="Q7" s="14" t="s">
        <v>2</v>
      </c>
      <c r="R7" s="15">
        <v>757031</v>
      </c>
      <c r="S7" s="65"/>
    </row>
    <row r="8" spans="3:19" ht="15" outlineLevel="1">
      <c r="C8" s="66"/>
      <c r="D8" s="16"/>
      <c r="E8" s="17"/>
      <c r="F8" s="18"/>
      <c r="G8" s="19"/>
      <c r="H8" s="18"/>
      <c r="I8" s="18"/>
      <c r="J8" s="65"/>
      <c r="K8" s="1"/>
      <c r="L8" s="1"/>
      <c r="M8" s="67"/>
      <c r="N8" s="60"/>
      <c r="O8" s="17"/>
      <c r="P8" s="68"/>
      <c r="Q8" s="17"/>
      <c r="R8" s="69"/>
      <c r="S8" s="70" t="s">
        <v>3</v>
      </c>
    </row>
    <row r="9" spans="3:19" ht="15">
      <c r="C9" s="71"/>
      <c r="D9" s="20" t="s">
        <v>4</v>
      </c>
      <c r="E9" s="20" t="s">
        <v>4</v>
      </c>
      <c r="F9" s="21" t="s">
        <v>4</v>
      </c>
      <c r="G9" s="21" t="s">
        <v>4</v>
      </c>
      <c r="H9" s="21" t="s">
        <v>5</v>
      </c>
      <c r="I9" s="21" t="s">
        <v>6</v>
      </c>
      <c r="J9" s="20" t="s">
        <v>4</v>
      </c>
      <c r="K9" s="20" t="s">
        <v>7</v>
      </c>
      <c r="L9" s="20" t="s">
        <v>8</v>
      </c>
      <c r="M9" s="20" t="s">
        <v>8</v>
      </c>
      <c r="N9" s="72" t="s">
        <v>9</v>
      </c>
      <c r="O9" s="20" t="s">
        <v>10</v>
      </c>
      <c r="P9" s="73" t="s">
        <v>9</v>
      </c>
      <c r="Q9" s="20" t="s">
        <v>11</v>
      </c>
      <c r="R9" s="125" t="s">
        <v>12</v>
      </c>
      <c r="S9" s="125"/>
    </row>
    <row r="10" spans="3:19" ht="15">
      <c r="C10" s="17"/>
      <c r="D10" s="22" t="s">
        <v>13</v>
      </c>
      <c r="E10" s="22" t="s">
        <v>14</v>
      </c>
      <c r="F10" s="23" t="s">
        <v>15</v>
      </c>
      <c r="G10" s="23" t="s">
        <v>16</v>
      </c>
      <c r="H10" s="23" t="s">
        <v>17</v>
      </c>
      <c r="I10" s="23" t="s">
        <v>18</v>
      </c>
      <c r="J10" s="22" t="s">
        <v>19</v>
      </c>
      <c r="K10" s="22" t="s">
        <v>18</v>
      </c>
      <c r="L10" s="22" t="s">
        <v>20</v>
      </c>
      <c r="M10" s="22" t="s">
        <v>21</v>
      </c>
      <c r="N10" s="74"/>
      <c r="O10" s="22" t="s">
        <v>22</v>
      </c>
      <c r="P10" s="75" t="s">
        <v>23</v>
      </c>
      <c r="Q10" s="76" t="s">
        <v>24</v>
      </c>
      <c r="R10" s="126"/>
      <c r="S10" s="126"/>
    </row>
    <row r="11" spans="3:19" ht="15.75" customHeight="1">
      <c r="C11" s="77"/>
      <c r="D11" s="22" t="s">
        <v>25</v>
      </c>
      <c r="E11" s="22" t="s">
        <v>26</v>
      </c>
      <c r="F11" s="23" t="s">
        <v>27</v>
      </c>
      <c r="G11" s="23" t="s">
        <v>28</v>
      </c>
      <c r="H11" s="23" t="s">
        <v>29</v>
      </c>
      <c r="I11" s="23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74"/>
      <c r="O11" s="22" t="s">
        <v>35</v>
      </c>
      <c r="P11" s="75" t="s">
        <v>36</v>
      </c>
      <c r="Q11" s="76" t="s">
        <v>37</v>
      </c>
      <c r="R11" s="126"/>
      <c r="S11" s="126"/>
    </row>
    <row r="12" spans="3:19" ht="15">
      <c r="C12" s="78"/>
      <c r="D12" s="24"/>
      <c r="E12" s="22" t="s">
        <v>38</v>
      </c>
      <c r="F12" s="23"/>
      <c r="G12" s="23" t="s">
        <v>39</v>
      </c>
      <c r="H12" s="23" t="s">
        <v>40</v>
      </c>
      <c r="I12" s="23"/>
      <c r="J12" s="22" t="s">
        <v>41</v>
      </c>
      <c r="K12" s="22" t="s">
        <v>42</v>
      </c>
      <c r="L12" s="22"/>
      <c r="M12" s="22" t="s">
        <v>43</v>
      </c>
      <c r="N12" s="74"/>
      <c r="O12" s="22" t="s">
        <v>44</v>
      </c>
      <c r="P12" s="74" t="s">
        <v>45</v>
      </c>
      <c r="Q12" s="76" t="s">
        <v>46</v>
      </c>
      <c r="R12" s="126"/>
      <c r="S12" s="126"/>
    </row>
    <row r="13" spans="3:19" ht="15.75" customHeight="1">
      <c r="C13" s="17"/>
      <c r="D13" s="1"/>
      <c r="E13" s="22" t="s">
        <v>47</v>
      </c>
      <c r="F13" s="23"/>
      <c r="G13" s="23"/>
      <c r="H13" s="23" t="s">
        <v>48</v>
      </c>
      <c r="I13" s="23"/>
      <c r="J13" s="22" t="s">
        <v>49</v>
      </c>
      <c r="K13" s="22"/>
      <c r="L13" s="22"/>
      <c r="M13" s="22" t="s">
        <v>50</v>
      </c>
      <c r="N13" s="74"/>
      <c r="O13" s="22"/>
      <c r="P13" s="74"/>
      <c r="Q13" s="76"/>
      <c r="R13" s="127" t="s">
        <v>51</v>
      </c>
      <c r="S13" s="128" t="s">
        <v>52</v>
      </c>
    </row>
    <row r="14" spans="3:19" ht="51" customHeight="1">
      <c r="C14" s="17"/>
      <c r="D14" s="1"/>
      <c r="E14" s="25"/>
      <c r="F14" s="25"/>
      <c r="G14" s="25"/>
      <c r="H14" s="23" t="s">
        <v>53</v>
      </c>
      <c r="I14" s="23"/>
      <c r="J14" s="79" t="s">
        <v>54</v>
      </c>
      <c r="K14" s="22"/>
      <c r="L14" s="22"/>
      <c r="M14" s="79" t="s">
        <v>55</v>
      </c>
      <c r="N14" s="74"/>
      <c r="O14" s="22"/>
      <c r="P14" s="74"/>
      <c r="Q14" s="76"/>
      <c r="R14" s="127"/>
      <c r="S14" s="128"/>
    </row>
    <row r="15" spans="3:19" ht="18" customHeight="1">
      <c r="C15" s="17"/>
      <c r="D15" s="1"/>
      <c r="E15" s="25"/>
      <c r="F15" s="25"/>
      <c r="G15" s="25"/>
      <c r="H15" s="23"/>
      <c r="I15" s="23"/>
      <c r="J15" s="79"/>
      <c r="K15" s="22"/>
      <c r="L15" s="22"/>
      <c r="M15" s="79"/>
      <c r="N15" s="74"/>
      <c r="O15" s="22"/>
      <c r="P15" s="74"/>
      <c r="Q15" s="76"/>
      <c r="R15" s="80"/>
      <c r="S15" s="81"/>
    </row>
    <row r="16" spans="3:19" ht="18.75" customHeight="1" thickBot="1">
      <c r="C16" s="129"/>
      <c r="D16" s="130"/>
      <c r="E16" s="131"/>
      <c r="F16" s="132"/>
      <c r="G16" s="131"/>
      <c r="H16" s="133"/>
      <c r="I16" s="133"/>
      <c r="J16" s="134"/>
      <c r="K16" s="131"/>
      <c r="L16" s="131"/>
      <c r="M16" s="131"/>
      <c r="N16" s="134"/>
      <c r="O16" s="131"/>
      <c r="P16" s="134"/>
      <c r="Q16" s="131"/>
      <c r="R16" s="135"/>
      <c r="S16" s="134"/>
    </row>
    <row r="17" spans="3:19" s="83" customFormat="1" ht="30.75" customHeight="1" thickTop="1">
      <c r="C17" s="32" t="s">
        <v>56</v>
      </c>
      <c r="D17" s="33">
        <f>D18+D34+D35+D36+D37+D38+D39++D40+D41</f>
        <v>48801.692644999996</v>
      </c>
      <c r="E17" s="33">
        <f aca="true" t="shared" si="0" ref="E17:M17">E18+E34+E35+E36+E37+E38+E39++E40+E41</f>
        <v>32804.07753133333</v>
      </c>
      <c r="F17" s="33">
        <f t="shared" si="0"/>
        <v>25304.659000000003</v>
      </c>
      <c r="G17" s="33">
        <f t="shared" si="0"/>
        <v>915.9408599999999</v>
      </c>
      <c r="H17" s="33">
        <f t="shared" si="0"/>
        <v>11452.296</v>
      </c>
      <c r="I17" s="33">
        <f t="shared" si="0"/>
        <v>0</v>
      </c>
      <c r="J17" s="33">
        <f>J18+J34+J35+J36+J37+J38+J39++J40+J41</f>
        <v>10290.579238000002</v>
      </c>
      <c r="K17" s="33">
        <f>K18+K34+K35+K36+K37+K38+K39++K40+K41</f>
        <v>138.604514</v>
      </c>
      <c r="L17" s="33">
        <f>L18+L34+L35+L36+L37+L38+L39++L40+L41</f>
        <v>275.356924</v>
      </c>
      <c r="M17" s="33">
        <f t="shared" si="0"/>
        <v>1424.88101</v>
      </c>
      <c r="N17" s="84">
        <f>SUM(D17:M17)</f>
        <v>131408.08772233335</v>
      </c>
      <c r="O17" s="85">
        <f>O18+O34+O35+O38+O36</f>
        <v>-22980.86149394</v>
      </c>
      <c r="P17" s="84">
        <f aca="true" t="shared" si="1" ref="P17:P39">N17+O17</f>
        <v>108427.22622839335</v>
      </c>
      <c r="Q17" s="85">
        <f>Q18+Q34+Q35+Q38+Q40</f>
        <v>-36.766813</v>
      </c>
      <c r="R17" s="86">
        <f>P17+Q17</f>
        <v>108390.45941539336</v>
      </c>
      <c r="S17" s="84">
        <f>R17/$R$7*100</f>
        <v>14.317836312567565</v>
      </c>
    </row>
    <row r="18" spans="3:19" s="87" customFormat="1" ht="18.75" customHeight="1">
      <c r="C18" s="80" t="s">
        <v>57</v>
      </c>
      <c r="D18" s="34">
        <f>D19+D32+D33</f>
        <v>47623.94913499999</v>
      </c>
      <c r="E18" s="34">
        <f>E19+E32+E33</f>
        <v>28819.629489</v>
      </c>
      <c r="F18" s="33">
        <f>F19+F32+F33</f>
        <v>17895.838000000003</v>
      </c>
      <c r="G18" s="33">
        <f>G19+G32+G33</f>
        <v>915.933059</v>
      </c>
      <c r="H18" s="33">
        <f>H19+H32+H33</f>
        <v>10843.73</v>
      </c>
      <c r="I18" s="33"/>
      <c r="J18" s="34">
        <f>J19+J32+J33</f>
        <v>5919.148238000001</v>
      </c>
      <c r="K18" s="34"/>
      <c r="L18" s="46">
        <f>L19+L32+L33</f>
        <v>275.356924</v>
      </c>
      <c r="M18" s="46">
        <f>M19+M32+M33</f>
        <v>660.84166</v>
      </c>
      <c r="N18" s="34">
        <f>SUM(D18:M18)</f>
        <v>112954.426505</v>
      </c>
      <c r="O18" s="34">
        <f>O19+O32+O33</f>
        <v>-6306.83014394</v>
      </c>
      <c r="P18" s="46">
        <f t="shared" si="1"/>
        <v>106647.59636106</v>
      </c>
      <c r="Q18" s="34">
        <f>Q19+Q32+Q33</f>
        <v>0</v>
      </c>
      <c r="R18" s="82">
        <f aca="true" t="shared" si="2" ref="R18:R39">P18+Q18</f>
        <v>106647.59636106</v>
      </c>
      <c r="S18" s="46">
        <f aca="true" t="shared" si="3" ref="S18:S41">R18/$R$7*100</f>
        <v>14.087612840301123</v>
      </c>
    </row>
    <row r="19" spans="3:19" ht="28.5" customHeight="1">
      <c r="C19" s="88" t="s">
        <v>58</v>
      </c>
      <c r="D19" s="35">
        <f>D20+D24+D25+D30+D31</f>
        <v>44260.16413499999</v>
      </c>
      <c r="E19" s="35">
        <f>E20+E24+E25+E30+E31</f>
        <v>22677.785139</v>
      </c>
      <c r="F19" s="36">
        <f aca="true" t="shared" si="4" ref="F19:M19">F20+F24+F25+F30+F31</f>
        <v>0</v>
      </c>
      <c r="G19" s="36">
        <f t="shared" si="4"/>
        <v>5.9E-05</v>
      </c>
      <c r="H19" s="37">
        <f t="shared" si="4"/>
        <v>506.553</v>
      </c>
      <c r="I19" s="36">
        <f t="shared" si="4"/>
        <v>0</v>
      </c>
      <c r="J19" s="35">
        <f>J20+J24+J25+J30+J31</f>
        <v>1299.2572380000001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5">
        <f>SUM(D19:M19)</f>
        <v>68743.75957099999</v>
      </c>
      <c r="O19" s="31">
        <f>O20+O24+O25+O30+O31</f>
        <v>0</v>
      </c>
      <c r="P19" s="35">
        <f t="shared" si="1"/>
        <v>68743.75957099999</v>
      </c>
      <c r="Q19" s="31">
        <f>Q20+Q24+Q25+Q30+Q31</f>
        <v>0</v>
      </c>
      <c r="R19" s="89">
        <f t="shared" si="2"/>
        <v>68743.75957099999</v>
      </c>
      <c r="S19" s="35">
        <f t="shared" si="3"/>
        <v>9.08070601745503</v>
      </c>
    </row>
    <row r="20" spans="3:19" ht="33.75" customHeight="1">
      <c r="C20" s="90" t="s">
        <v>59</v>
      </c>
      <c r="D20" s="35">
        <f aca="true" t="shared" si="5" ref="D20:I20">D21+D22+D23</f>
        <v>12757.564082</v>
      </c>
      <c r="E20" s="35">
        <f t="shared" si="5"/>
        <v>9075.578</v>
      </c>
      <c r="F20" s="36">
        <f t="shared" si="5"/>
        <v>0</v>
      </c>
      <c r="G20" s="36">
        <f t="shared" si="5"/>
        <v>0</v>
      </c>
      <c r="H20" s="36">
        <f t="shared" si="5"/>
        <v>0</v>
      </c>
      <c r="I20" s="36">
        <f t="shared" si="5"/>
        <v>0</v>
      </c>
      <c r="J20" s="31"/>
      <c r="K20" s="31">
        <f>K21+K22+K23</f>
        <v>0</v>
      </c>
      <c r="L20" s="28">
        <f>L21+L22+L23</f>
        <v>0</v>
      </c>
      <c r="M20" s="31">
        <f>M21+M22+M23</f>
        <v>0</v>
      </c>
      <c r="N20" s="35">
        <f aca="true" t="shared" si="6" ref="N20:N39">SUM(D20:M20)</f>
        <v>21833.142082</v>
      </c>
      <c r="O20" s="31">
        <f>O21+O22+O23</f>
        <v>0</v>
      </c>
      <c r="P20" s="35">
        <f t="shared" si="1"/>
        <v>21833.142082</v>
      </c>
      <c r="Q20" s="31">
        <f>Q21+Q22+Q23</f>
        <v>0</v>
      </c>
      <c r="R20" s="89">
        <f t="shared" si="2"/>
        <v>21833.142082</v>
      </c>
      <c r="S20" s="35">
        <f>R20/$R$7*100</f>
        <v>2.884048616503155</v>
      </c>
    </row>
    <row r="21" spans="3:19" ht="22.5" customHeight="1">
      <c r="C21" s="91" t="s">
        <v>60</v>
      </c>
      <c r="D21" s="28">
        <v>7672.507</v>
      </c>
      <c r="E21" s="28">
        <v>22.91</v>
      </c>
      <c r="F21" s="36"/>
      <c r="G21" s="36"/>
      <c r="H21" s="36"/>
      <c r="I21" s="36"/>
      <c r="J21" s="35"/>
      <c r="K21" s="28"/>
      <c r="L21" s="28"/>
      <c r="M21" s="28"/>
      <c r="N21" s="35">
        <f t="shared" si="6"/>
        <v>7695.4169999999995</v>
      </c>
      <c r="O21" s="28"/>
      <c r="P21" s="35">
        <f t="shared" si="1"/>
        <v>7695.4169999999995</v>
      </c>
      <c r="Q21" s="28"/>
      <c r="R21" s="89">
        <f t="shared" si="2"/>
        <v>7695.4169999999995</v>
      </c>
      <c r="S21" s="35">
        <f>R21/$R$7*100</f>
        <v>1.0165260075214886</v>
      </c>
    </row>
    <row r="22" spans="3:19" ht="30" customHeight="1">
      <c r="C22" s="91" t="s">
        <v>61</v>
      </c>
      <c r="D22" s="28">
        <v>4292.037082</v>
      </c>
      <c r="E22" s="28">
        <v>9047.355</v>
      </c>
      <c r="F22" s="30"/>
      <c r="G22" s="30"/>
      <c r="H22" s="30"/>
      <c r="I22" s="30"/>
      <c r="J22" s="35"/>
      <c r="K22" s="28"/>
      <c r="L22" s="28"/>
      <c r="M22" s="28"/>
      <c r="N22" s="35">
        <f t="shared" si="6"/>
        <v>13339.392081999998</v>
      </c>
      <c r="O22" s="28"/>
      <c r="P22" s="35">
        <f t="shared" si="1"/>
        <v>13339.392081999998</v>
      </c>
      <c r="Q22" s="28"/>
      <c r="R22" s="89">
        <f t="shared" si="2"/>
        <v>13339.392081999998</v>
      </c>
      <c r="S22" s="35">
        <f>R22/$R$7*100</f>
        <v>1.7620668218342443</v>
      </c>
    </row>
    <row r="23" spans="3:19" ht="36" customHeight="1">
      <c r="C23" s="92" t="s">
        <v>62</v>
      </c>
      <c r="D23" s="28">
        <v>793.02</v>
      </c>
      <c r="E23" s="28">
        <v>5.313</v>
      </c>
      <c r="F23" s="30"/>
      <c r="G23" s="30"/>
      <c r="H23" s="30"/>
      <c r="I23" s="30"/>
      <c r="J23" s="35"/>
      <c r="K23" s="28"/>
      <c r="L23" s="28"/>
      <c r="M23" s="28"/>
      <c r="N23" s="35">
        <f t="shared" si="6"/>
        <v>798.333</v>
      </c>
      <c r="O23" s="28"/>
      <c r="P23" s="35">
        <f t="shared" si="1"/>
        <v>798.333</v>
      </c>
      <c r="Q23" s="28"/>
      <c r="R23" s="89">
        <f t="shared" si="2"/>
        <v>798.333</v>
      </c>
      <c r="S23" s="35">
        <f t="shared" si="3"/>
        <v>0.10545578714742196</v>
      </c>
    </row>
    <row r="24" spans="3:19" ht="23.25" customHeight="1">
      <c r="C24" s="90" t="s">
        <v>63</v>
      </c>
      <c r="D24" s="28">
        <v>528.889</v>
      </c>
      <c r="E24" s="28">
        <v>3247.896</v>
      </c>
      <c r="F24" s="36"/>
      <c r="G24" s="36"/>
      <c r="H24" s="36"/>
      <c r="I24" s="36"/>
      <c r="J24" s="35"/>
      <c r="K24" s="28"/>
      <c r="L24" s="28"/>
      <c r="M24" s="28"/>
      <c r="N24" s="35">
        <f t="shared" si="6"/>
        <v>3776.7850000000003</v>
      </c>
      <c r="O24" s="28"/>
      <c r="P24" s="35">
        <f t="shared" si="1"/>
        <v>3776.7850000000003</v>
      </c>
      <c r="Q24" s="28"/>
      <c r="R24" s="89">
        <f t="shared" si="2"/>
        <v>3776.7850000000003</v>
      </c>
      <c r="S24" s="35">
        <f t="shared" si="3"/>
        <v>0.4988943649599555</v>
      </c>
    </row>
    <row r="25" spans="3:19" ht="36.75" customHeight="1">
      <c r="C25" s="93" t="s">
        <v>64</v>
      </c>
      <c r="D25" s="27">
        <f>SUM(D26:D29)</f>
        <v>30472.591052999996</v>
      </c>
      <c r="E25" s="27">
        <f aca="true" t="shared" si="7" ref="E25:M25">E26+E27+E28+E29</f>
        <v>10269.377139</v>
      </c>
      <c r="F25" s="30">
        <f t="shared" si="7"/>
        <v>0</v>
      </c>
      <c r="G25" s="30">
        <f t="shared" si="7"/>
        <v>5.9E-05</v>
      </c>
      <c r="H25" s="38">
        <f>H26+H27+H28+H29</f>
        <v>506.553</v>
      </c>
      <c r="I25" s="30">
        <f t="shared" si="7"/>
        <v>0</v>
      </c>
      <c r="J25" s="27">
        <f>J26+J27+J28+J29</f>
        <v>955.205238</v>
      </c>
      <c r="K25" s="28">
        <f t="shared" si="7"/>
        <v>0</v>
      </c>
      <c r="L25" s="28">
        <f t="shared" si="7"/>
        <v>0</v>
      </c>
      <c r="M25" s="28">
        <f t="shared" si="7"/>
        <v>0</v>
      </c>
      <c r="N25" s="35">
        <f t="shared" si="6"/>
        <v>42203.726489</v>
      </c>
      <c r="O25" s="28">
        <f>O26+O27+O28</f>
        <v>0</v>
      </c>
      <c r="P25" s="35">
        <f t="shared" si="1"/>
        <v>42203.726489</v>
      </c>
      <c r="Q25" s="28">
        <f>Q26+Q27+Q28</f>
        <v>0</v>
      </c>
      <c r="R25" s="89">
        <f t="shared" si="2"/>
        <v>42203.726489</v>
      </c>
      <c r="S25" s="35">
        <f t="shared" si="3"/>
        <v>5.57490069614058</v>
      </c>
    </row>
    <row r="26" spans="3:19" ht="25.5" customHeight="1">
      <c r="C26" s="91" t="s">
        <v>65</v>
      </c>
      <c r="D26" s="28">
        <v>17035.542999999998</v>
      </c>
      <c r="E26" s="28">
        <v>9378.599</v>
      </c>
      <c r="F26" s="36"/>
      <c r="G26" s="36"/>
      <c r="H26" s="36"/>
      <c r="I26" s="36"/>
      <c r="J26" s="35"/>
      <c r="K26" s="28"/>
      <c r="L26" s="28"/>
      <c r="M26" s="28"/>
      <c r="N26" s="35">
        <f t="shared" si="6"/>
        <v>26414.142</v>
      </c>
      <c r="O26" s="28"/>
      <c r="P26" s="35">
        <f t="shared" si="1"/>
        <v>26414.142</v>
      </c>
      <c r="Q26" s="28"/>
      <c r="R26" s="89">
        <f t="shared" si="2"/>
        <v>26414.142</v>
      </c>
      <c r="S26" s="35">
        <f t="shared" si="3"/>
        <v>3.489175740491473</v>
      </c>
    </row>
    <row r="27" spans="3:19" ht="20.25" customHeight="1">
      <c r="C27" s="91" t="s">
        <v>66</v>
      </c>
      <c r="D27" s="28">
        <v>12303.766</v>
      </c>
      <c r="E27" s="28"/>
      <c r="F27" s="30"/>
      <c r="G27" s="30"/>
      <c r="H27" s="30"/>
      <c r="I27" s="30"/>
      <c r="J27" s="39">
        <v>624.652238</v>
      </c>
      <c r="K27" s="28"/>
      <c r="L27" s="28"/>
      <c r="M27" s="28"/>
      <c r="N27" s="35">
        <f t="shared" si="6"/>
        <v>12928.418238</v>
      </c>
      <c r="O27" s="28"/>
      <c r="P27" s="35">
        <f t="shared" si="1"/>
        <v>12928.418238</v>
      </c>
      <c r="Q27" s="28"/>
      <c r="R27" s="89">
        <f t="shared" si="2"/>
        <v>12928.418238</v>
      </c>
      <c r="S27" s="35">
        <f t="shared" si="3"/>
        <v>1.707779237309965</v>
      </c>
    </row>
    <row r="28" spans="3:19" s="95" customFormat="1" ht="36.75" customHeight="1">
      <c r="C28" s="94" t="s">
        <v>67</v>
      </c>
      <c r="D28" s="28">
        <v>506.818053</v>
      </c>
      <c r="E28" s="28">
        <v>25.737139</v>
      </c>
      <c r="F28" s="30"/>
      <c r="G28" s="30">
        <v>0</v>
      </c>
      <c r="H28" s="30">
        <v>506.553</v>
      </c>
      <c r="I28" s="30"/>
      <c r="J28" s="39"/>
      <c r="K28" s="28"/>
      <c r="L28" s="28"/>
      <c r="M28" s="28"/>
      <c r="N28" s="35">
        <f t="shared" si="6"/>
        <v>1039.1081920000001</v>
      </c>
      <c r="O28" s="28"/>
      <c r="P28" s="35">
        <f t="shared" si="1"/>
        <v>1039.1081920000001</v>
      </c>
      <c r="Q28" s="28"/>
      <c r="R28" s="89">
        <f t="shared" si="2"/>
        <v>1039.1081920000001</v>
      </c>
      <c r="S28" s="35">
        <f t="shared" si="3"/>
        <v>0.13726098297163525</v>
      </c>
    </row>
    <row r="29" spans="3:19" ht="58.5" customHeight="1">
      <c r="C29" s="94" t="s">
        <v>68</v>
      </c>
      <c r="D29" s="28">
        <v>626.464</v>
      </c>
      <c r="E29" s="28">
        <v>865.041</v>
      </c>
      <c r="F29" s="30"/>
      <c r="G29" s="30">
        <v>5.9E-05</v>
      </c>
      <c r="H29" s="30"/>
      <c r="I29" s="30"/>
      <c r="J29" s="28">
        <v>330.553</v>
      </c>
      <c r="K29" s="96"/>
      <c r="L29" s="28"/>
      <c r="M29" s="28"/>
      <c r="N29" s="35">
        <f t="shared" si="6"/>
        <v>1822.058059</v>
      </c>
      <c r="O29" s="28"/>
      <c r="P29" s="35">
        <f t="shared" si="1"/>
        <v>1822.058059</v>
      </c>
      <c r="Q29" s="28"/>
      <c r="R29" s="89">
        <f t="shared" si="2"/>
        <v>1822.058059</v>
      </c>
      <c r="S29" s="35">
        <f t="shared" si="3"/>
        <v>0.24068473536750806</v>
      </c>
    </row>
    <row r="30" spans="3:19" ht="36" customHeight="1">
      <c r="C30" s="93" t="s">
        <v>69</v>
      </c>
      <c r="D30" s="28">
        <v>469.255</v>
      </c>
      <c r="E30" s="28">
        <v>0</v>
      </c>
      <c r="F30" s="30"/>
      <c r="G30" s="30"/>
      <c r="H30" s="30"/>
      <c r="I30" s="30"/>
      <c r="J30" s="28">
        <v>0</v>
      </c>
      <c r="K30" s="28"/>
      <c r="L30" s="28"/>
      <c r="M30" s="28"/>
      <c r="N30" s="35">
        <f t="shared" si="6"/>
        <v>469.255</v>
      </c>
      <c r="O30" s="28"/>
      <c r="P30" s="35">
        <f t="shared" si="1"/>
        <v>469.255</v>
      </c>
      <c r="Q30" s="28"/>
      <c r="R30" s="89">
        <f t="shared" si="2"/>
        <v>469.255</v>
      </c>
      <c r="S30" s="35">
        <f t="shared" si="3"/>
        <v>0.06198623306046912</v>
      </c>
    </row>
    <row r="31" spans="3:19" ht="33" customHeight="1">
      <c r="C31" s="97" t="s">
        <v>70</v>
      </c>
      <c r="D31" s="28">
        <v>31.865</v>
      </c>
      <c r="E31" s="28">
        <v>84.934</v>
      </c>
      <c r="F31" s="30"/>
      <c r="G31" s="30"/>
      <c r="H31" s="30"/>
      <c r="I31" s="30"/>
      <c r="J31" s="26">
        <v>344.052</v>
      </c>
      <c r="K31" s="28"/>
      <c r="L31" s="28"/>
      <c r="M31" s="28"/>
      <c r="N31" s="35">
        <f t="shared" si="6"/>
        <v>460.851</v>
      </c>
      <c r="O31" s="28"/>
      <c r="P31" s="35">
        <f t="shared" si="1"/>
        <v>460.851</v>
      </c>
      <c r="Q31" s="28"/>
      <c r="R31" s="89">
        <f t="shared" si="2"/>
        <v>460.851</v>
      </c>
      <c r="S31" s="35">
        <f t="shared" si="3"/>
        <v>0.06087610679087119</v>
      </c>
    </row>
    <row r="32" spans="3:19" ht="27.75" customHeight="1">
      <c r="C32" s="98" t="s">
        <v>71</v>
      </c>
      <c r="D32" s="28">
        <v>457.261</v>
      </c>
      <c r="E32" s="28"/>
      <c r="F32" s="30">
        <v>17850.873000000003</v>
      </c>
      <c r="G32" s="30">
        <v>912.904</v>
      </c>
      <c r="H32" s="30">
        <v>10325.241</v>
      </c>
      <c r="I32" s="30"/>
      <c r="J32" s="28">
        <v>5.222</v>
      </c>
      <c r="K32" s="28"/>
      <c r="L32" s="28"/>
      <c r="M32" s="28"/>
      <c r="N32" s="35">
        <f t="shared" si="6"/>
        <v>29551.501000000004</v>
      </c>
      <c r="O32" s="99">
        <v>-86.819351</v>
      </c>
      <c r="P32" s="35">
        <f t="shared" si="1"/>
        <v>29464.681649000006</v>
      </c>
      <c r="Q32" s="28"/>
      <c r="R32" s="89">
        <f t="shared" si="2"/>
        <v>29464.681649000006</v>
      </c>
      <c r="S32" s="35">
        <f t="shared" si="3"/>
        <v>3.8921367353516576</v>
      </c>
    </row>
    <row r="33" spans="3:19" ht="27" customHeight="1">
      <c r="C33" s="100" t="s">
        <v>72</v>
      </c>
      <c r="D33" s="28">
        <v>2906.524</v>
      </c>
      <c r="E33" s="28">
        <v>6141.844349999999</v>
      </c>
      <c r="F33" s="28">
        <v>44.96499999999999</v>
      </c>
      <c r="G33" s="28">
        <v>3.029</v>
      </c>
      <c r="H33" s="28">
        <v>11.936</v>
      </c>
      <c r="I33" s="30"/>
      <c r="J33" s="28">
        <v>4614.669000000001</v>
      </c>
      <c r="K33" s="101"/>
      <c r="L33" s="28">
        <v>275.356924</v>
      </c>
      <c r="M33" s="28">
        <v>660.84166</v>
      </c>
      <c r="N33" s="35">
        <f t="shared" si="6"/>
        <v>14659.165933999999</v>
      </c>
      <c r="O33" s="99">
        <v>-6220.01079294</v>
      </c>
      <c r="P33" s="35">
        <f t="shared" si="1"/>
        <v>8439.155141059999</v>
      </c>
      <c r="Q33" s="28"/>
      <c r="R33" s="89">
        <f t="shared" si="2"/>
        <v>8439.155141059999</v>
      </c>
      <c r="S33" s="35">
        <f t="shared" si="3"/>
        <v>1.1147700874944353</v>
      </c>
    </row>
    <row r="34" spans="3:19" ht="24" customHeight="1">
      <c r="C34" s="102" t="s">
        <v>73</v>
      </c>
      <c r="D34" s="28">
        <v>0</v>
      </c>
      <c r="E34" s="28">
        <v>3705.7850000000003</v>
      </c>
      <c r="F34" s="30">
        <v>7408.821</v>
      </c>
      <c r="G34" s="30">
        <v>0</v>
      </c>
      <c r="H34" s="30">
        <v>608.566</v>
      </c>
      <c r="I34" s="30"/>
      <c r="J34" s="28">
        <v>4157.607</v>
      </c>
      <c r="K34" s="28">
        <v>29.212999999999994</v>
      </c>
      <c r="L34" s="28"/>
      <c r="M34" s="28">
        <v>764.03935</v>
      </c>
      <c r="N34" s="35">
        <f t="shared" si="6"/>
        <v>16674.03135</v>
      </c>
      <c r="O34" s="27">
        <f>-N34</f>
        <v>-16674.03135</v>
      </c>
      <c r="P34" s="35">
        <f t="shared" si="1"/>
        <v>0</v>
      </c>
      <c r="Q34" s="28"/>
      <c r="R34" s="89">
        <f t="shared" si="2"/>
        <v>0</v>
      </c>
      <c r="S34" s="35">
        <f t="shared" si="3"/>
        <v>0</v>
      </c>
    </row>
    <row r="35" spans="3:19" ht="23.25" customHeight="1">
      <c r="C35" s="103" t="s">
        <v>74</v>
      </c>
      <c r="D35" s="28">
        <v>170.65</v>
      </c>
      <c r="E35" s="28">
        <v>97.033879</v>
      </c>
      <c r="F35" s="30"/>
      <c r="G35" s="30"/>
      <c r="H35" s="30"/>
      <c r="I35" s="30"/>
      <c r="J35" s="28">
        <v>79.34100000000001</v>
      </c>
      <c r="K35" s="101"/>
      <c r="L35" s="28"/>
      <c r="M35" s="28"/>
      <c r="N35" s="35">
        <f t="shared" si="6"/>
        <v>347.024879</v>
      </c>
      <c r="O35" s="28">
        <v>0</v>
      </c>
      <c r="P35" s="35">
        <f t="shared" si="1"/>
        <v>347.024879</v>
      </c>
      <c r="Q35" s="28"/>
      <c r="R35" s="89">
        <f t="shared" si="2"/>
        <v>347.024879</v>
      </c>
      <c r="S35" s="35">
        <f t="shared" si="3"/>
        <v>0.04584024683269245</v>
      </c>
    </row>
    <row r="36" spans="3:19" ht="20.25" customHeight="1">
      <c r="C36" s="69" t="s">
        <v>75</v>
      </c>
      <c r="D36" s="28"/>
      <c r="E36" s="28">
        <v>0</v>
      </c>
      <c r="F36" s="30"/>
      <c r="G36" s="30"/>
      <c r="H36" s="30">
        <v>0</v>
      </c>
      <c r="I36" s="30"/>
      <c r="J36" s="28"/>
      <c r="K36" s="28"/>
      <c r="L36" s="28"/>
      <c r="M36" s="28">
        <v>0</v>
      </c>
      <c r="N36" s="35">
        <f t="shared" si="6"/>
        <v>0</v>
      </c>
      <c r="O36" s="27"/>
      <c r="P36" s="35">
        <f t="shared" si="1"/>
        <v>0</v>
      </c>
      <c r="Q36" s="28"/>
      <c r="R36" s="89">
        <f t="shared" si="2"/>
        <v>0</v>
      </c>
      <c r="S36" s="35">
        <f t="shared" si="3"/>
        <v>0</v>
      </c>
    </row>
    <row r="37" spans="3:19" ht="20.25" customHeight="1">
      <c r="C37" s="104" t="s">
        <v>76</v>
      </c>
      <c r="D37" s="28">
        <v>159.871</v>
      </c>
      <c r="E37" s="28">
        <v>160.80916333333334</v>
      </c>
      <c r="F37" s="28">
        <v>0</v>
      </c>
      <c r="G37" s="28">
        <v>0</v>
      </c>
      <c r="H37" s="28">
        <v>0</v>
      </c>
      <c r="I37" s="28"/>
      <c r="J37" s="28">
        <v>53.521</v>
      </c>
      <c r="K37" s="28">
        <v>102.884514</v>
      </c>
      <c r="L37" s="28"/>
      <c r="M37" s="28"/>
      <c r="N37" s="35">
        <f t="shared" si="6"/>
        <v>477.08567733333336</v>
      </c>
      <c r="O37" s="28"/>
      <c r="P37" s="35">
        <f t="shared" si="1"/>
        <v>477.08567733333336</v>
      </c>
      <c r="Q37" s="28"/>
      <c r="R37" s="89">
        <f t="shared" si="2"/>
        <v>477.08567733333336</v>
      </c>
      <c r="S37" s="35">
        <f t="shared" si="3"/>
        <v>0.06302062627994538</v>
      </c>
    </row>
    <row r="38" spans="3:19" ht="29.25" customHeight="1">
      <c r="C38" s="69" t="s">
        <v>77</v>
      </c>
      <c r="D38" s="28">
        <v>36.766813</v>
      </c>
      <c r="E38" s="28"/>
      <c r="F38" s="30"/>
      <c r="G38" s="30"/>
      <c r="H38" s="30"/>
      <c r="I38" s="30"/>
      <c r="J38" s="28">
        <v>0</v>
      </c>
      <c r="K38" s="28"/>
      <c r="L38" s="28"/>
      <c r="M38" s="28"/>
      <c r="N38" s="35">
        <f t="shared" si="6"/>
        <v>36.766813</v>
      </c>
      <c r="O38" s="28"/>
      <c r="P38" s="35">
        <f t="shared" si="1"/>
        <v>36.766813</v>
      </c>
      <c r="Q38" s="28">
        <f>-P38</f>
        <v>-36.766813</v>
      </c>
      <c r="R38" s="40">
        <f t="shared" si="2"/>
        <v>0</v>
      </c>
      <c r="S38" s="35">
        <f t="shared" si="3"/>
        <v>0</v>
      </c>
    </row>
    <row r="39" spans="3:19" ht="29.25" customHeight="1">
      <c r="C39" s="104" t="s">
        <v>78</v>
      </c>
      <c r="D39" s="29">
        <v>161.963</v>
      </c>
      <c r="E39" s="28"/>
      <c r="F39" s="30"/>
      <c r="G39" s="30"/>
      <c r="H39" s="30"/>
      <c r="I39" s="30"/>
      <c r="J39" s="35"/>
      <c r="K39" s="28"/>
      <c r="L39" s="28"/>
      <c r="M39" s="28"/>
      <c r="N39" s="35">
        <f t="shared" si="6"/>
        <v>161.963</v>
      </c>
      <c r="O39" s="28"/>
      <c r="P39" s="35">
        <f t="shared" si="1"/>
        <v>161.963</v>
      </c>
      <c r="Q39" s="28"/>
      <c r="R39" s="40">
        <f t="shared" si="2"/>
        <v>161.963</v>
      </c>
      <c r="S39" s="35">
        <f t="shared" si="3"/>
        <v>0.021394500357316937</v>
      </c>
    </row>
    <row r="40" spans="3:19" ht="57.75" customHeight="1">
      <c r="C40" s="104" t="s">
        <v>79</v>
      </c>
      <c r="D40" s="28">
        <v>76.712697</v>
      </c>
      <c r="E40" s="28"/>
      <c r="F40" s="30"/>
      <c r="G40" s="30"/>
      <c r="H40" s="30"/>
      <c r="I40" s="30"/>
      <c r="J40" s="35"/>
      <c r="K40" s="28"/>
      <c r="L40" s="28"/>
      <c r="M40" s="28"/>
      <c r="N40" s="35">
        <f>SUM(D40:M40)</f>
        <v>76.712697</v>
      </c>
      <c r="O40" s="28"/>
      <c r="P40" s="35">
        <f>N40+O40</f>
        <v>76.712697</v>
      </c>
      <c r="Q40" s="28"/>
      <c r="R40" s="40">
        <f>P40+Q40</f>
        <v>76.712697</v>
      </c>
      <c r="S40" s="35">
        <f t="shared" si="3"/>
        <v>0.01013336270245208</v>
      </c>
    </row>
    <row r="41" spans="3:19" ht="54" customHeight="1">
      <c r="C41" s="104" t="s">
        <v>80</v>
      </c>
      <c r="D41" s="28">
        <v>571.78</v>
      </c>
      <c r="E41" s="28">
        <v>20.82</v>
      </c>
      <c r="F41" s="28"/>
      <c r="G41" s="28">
        <v>0.007801</v>
      </c>
      <c r="H41" s="28"/>
      <c r="I41" s="28"/>
      <c r="J41" s="28">
        <v>80.96199999999999</v>
      </c>
      <c r="K41" s="28">
        <v>6.507</v>
      </c>
      <c r="L41" s="28"/>
      <c r="M41" s="28"/>
      <c r="N41" s="35">
        <f>SUM(D41:M41)</f>
        <v>680.0768009999999</v>
      </c>
      <c r="O41" s="28"/>
      <c r="P41" s="35">
        <f>N41+O41</f>
        <v>680.0768009999999</v>
      </c>
      <c r="Q41" s="28"/>
      <c r="R41" s="40">
        <f>P41+Q41</f>
        <v>680.0768009999999</v>
      </c>
      <c r="S41" s="35">
        <f t="shared" si="3"/>
        <v>0.08983473609403049</v>
      </c>
    </row>
    <row r="42" spans="3:19" ht="15.75" customHeight="1">
      <c r="C42" s="104"/>
      <c r="D42" s="28"/>
      <c r="E42" s="41"/>
      <c r="F42" s="30"/>
      <c r="G42" s="30"/>
      <c r="H42" s="30"/>
      <c r="I42" s="30"/>
      <c r="J42" s="31"/>
      <c r="K42" s="28"/>
      <c r="L42" s="28"/>
      <c r="M42" s="28"/>
      <c r="N42" s="42"/>
      <c r="O42" s="28"/>
      <c r="P42" s="42"/>
      <c r="Q42" s="28"/>
      <c r="R42" s="43"/>
      <c r="S42" s="42"/>
    </row>
    <row r="43" spans="3:19" ht="15.75" customHeight="1">
      <c r="C43" s="44"/>
      <c r="D43" s="34"/>
      <c r="E43" s="33"/>
      <c r="F43" s="33"/>
      <c r="G43" s="33"/>
      <c r="H43" s="33"/>
      <c r="I43" s="33"/>
      <c r="J43" s="33"/>
      <c r="K43" s="33"/>
      <c r="L43" s="33"/>
      <c r="M43" s="33"/>
      <c r="N43" s="46"/>
      <c r="O43" s="34"/>
      <c r="P43" s="46"/>
      <c r="Q43" s="34"/>
      <c r="R43" s="82"/>
      <c r="S43" s="46"/>
    </row>
    <row r="44" spans="3:19" s="87" customFormat="1" ht="30.75" customHeight="1">
      <c r="C44" s="45" t="s">
        <v>81</v>
      </c>
      <c r="D44" s="105">
        <f>D45+D58+D61+D64</f>
        <v>59819.89270019001</v>
      </c>
      <c r="E44" s="34">
        <f aca="true" t="shared" si="8" ref="E44:M44">E45+E58+E61+E64+E65</f>
        <v>29681.53634933333</v>
      </c>
      <c r="F44" s="34">
        <f t="shared" si="8"/>
        <v>26020.375957999997</v>
      </c>
      <c r="G44" s="105">
        <f>G45+G58+G61+G64+G65</f>
        <v>539.3989002</v>
      </c>
      <c r="H44" s="34">
        <f>H45+H58+H61+H64+H65</f>
        <v>12222.606376</v>
      </c>
      <c r="I44" s="34">
        <f t="shared" si="8"/>
        <v>0</v>
      </c>
      <c r="J44" s="34">
        <f>J45+J58+J61+J64+J65</f>
        <v>8289.796999999999</v>
      </c>
      <c r="K44" s="34">
        <f>K45+K58+K61+K64+K65</f>
        <v>117.662514</v>
      </c>
      <c r="L44" s="33">
        <f>L45+L58+L61+L64+L65</f>
        <v>19.406549000000002</v>
      </c>
      <c r="M44" s="46">
        <f t="shared" si="8"/>
        <v>1117.6431300000002</v>
      </c>
      <c r="N44" s="46">
        <f>SUM(D44:M44)</f>
        <v>137828.31947672335</v>
      </c>
      <c r="O44" s="34">
        <f>O45+O58+O61+O64+O65</f>
        <v>-22980.861493940003</v>
      </c>
      <c r="P44" s="46">
        <f aca="true" t="shared" si="9" ref="P44:P64">N44+O44</f>
        <v>114847.45798278335</v>
      </c>
      <c r="Q44" s="34">
        <f>Q45+Q58+Q61+Q64+Q65</f>
        <v>-2602.1469210000005</v>
      </c>
      <c r="R44" s="82">
        <f aca="true" t="shared" si="10" ref="R44:R64">P44+Q44</f>
        <v>112245.31106178334</v>
      </c>
      <c r="S44" s="46">
        <f aca="true" t="shared" si="11" ref="S44:S64">R44/$R$7*100</f>
        <v>14.827042890156855</v>
      </c>
    </row>
    <row r="45" spans="3:19" ht="19.5" customHeight="1">
      <c r="C45" s="106" t="s">
        <v>82</v>
      </c>
      <c r="D45" s="34">
        <f>SUM(D46:D50)+D57</f>
        <v>57893.43400000001</v>
      </c>
      <c r="E45" s="34">
        <f aca="true" t="shared" si="12" ref="E45:M45">E46+E47+E48+E49+E50+E57</f>
        <v>24843.518225</v>
      </c>
      <c r="F45" s="33">
        <f t="shared" si="12"/>
        <v>26020.029</v>
      </c>
      <c r="G45" s="33">
        <f t="shared" si="12"/>
        <v>539.0049002</v>
      </c>
      <c r="H45" s="33">
        <f t="shared" si="12"/>
        <v>12222.577</v>
      </c>
      <c r="I45" s="33">
        <f t="shared" si="12"/>
        <v>0</v>
      </c>
      <c r="J45" s="34">
        <f>J46+J47+J48+J49+J50+J57</f>
        <v>7849.227</v>
      </c>
      <c r="K45" s="34">
        <f t="shared" si="12"/>
        <v>117.662514</v>
      </c>
      <c r="L45" s="50">
        <f t="shared" si="12"/>
        <v>19.406549000000002</v>
      </c>
      <c r="M45" s="34">
        <f t="shared" si="12"/>
        <v>606.15776</v>
      </c>
      <c r="N45" s="35">
        <f aca="true" t="shared" si="13" ref="N45:N64">SUM(D45:M45)</f>
        <v>130111.01694820002</v>
      </c>
      <c r="O45" s="34">
        <f>O46+O47+O48+O49+O50+O57</f>
        <v>-22899.253573940005</v>
      </c>
      <c r="P45" s="35">
        <f t="shared" si="9"/>
        <v>107211.76337426002</v>
      </c>
      <c r="Q45" s="34">
        <f>Q46+Q47+Q48+Q49+Q50+Q57</f>
        <v>0</v>
      </c>
      <c r="R45" s="40">
        <f t="shared" si="10"/>
        <v>107211.76337426002</v>
      </c>
      <c r="S45" s="35">
        <f t="shared" si="11"/>
        <v>14.162136474498405</v>
      </c>
    </row>
    <row r="46" spans="2:19" ht="23.25" customHeight="1">
      <c r="B46" s="107"/>
      <c r="C46" s="108" t="s">
        <v>83</v>
      </c>
      <c r="D46" s="47">
        <v>10790.625</v>
      </c>
      <c r="E46" s="48">
        <v>12123.63283</v>
      </c>
      <c r="F46" s="36">
        <v>86.818</v>
      </c>
      <c r="G46" s="36">
        <v>48.641</v>
      </c>
      <c r="H46" s="36">
        <v>78.313</v>
      </c>
      <c r="I46" s="36"/>
      <c r="J46" s="48">
        <v>4523.339</v>
      </c>
      <c r="K46" s="48"/>
      <c r="L46" s="31"/>
      <c r="M46" s="48">
        <v>164.5466</v>
      </c>
      <c r="N46" s="35">
        <f t="shared" si="13"/>
        <v>27815.91543</v>
      </c>
      <c r="O46" s="26"/>
      <c r="P46" s="35">
        <f t="shared" si="9"/>
        <v>27815.91543</v>
      </c>
      <c r="Q46" s="26"/>
      <c r="R46" s="40">
        <f t="shared" si="10"/>
        <v>27815.91543</v>
      </c>
      <c r="S46" s="35">
        <f t="shared" si="11"/>
        <v>3.6743429833124406</v>
      </c>
    </row>
    <row r="47" spans="2:19" ht="23.25" customHeight="1">
      <c r="B47" s="107"/>
      <c r="C47" s="108" t="s">
        <v>84</v>
      </c>
      <c r="D47" s="48">
        <v>2251.447</v>
      </c>
      <c r="E47" s="48">
        <v>7013.0093333333325</v>
      </c>
      <c r="F47" s="36">
        <v>191.909</v>
      </c>
      <c r="G47" s="36">
        <v>17.389</v>
      </c>
      <c r="H47" s="49">
        <v>11341.563</v>
      </c>
      <c r="I47" s="36">
        <v>0</v>
      </c>
      <c r="J47" s="31">
        <v>2360.649</v>
      </c>
      <c r="K47" s="31"/>
      <c r="L47" s="31">
        <v>5.227</v>
      </c>
      <c r="M47" s="31">
        <v>425.12836</v>
      </c>
      <c r="N47" s="35">
        <f t="shared" si="13"/>
        <v>23606.32169333333</v>
      </c>
      <c r="O47" s="27">
        <v>-6215.673</v>
      </c>
      <c r="P47" s="35">
        <f t="shared" si="9"/>
        <v>17390.648693333333</v>
      </c>
      <c r="Q47" s="26"/>
      <c r="R47" s="40">
        <f t="shared" si="10"/>
        <v>17390.648693333333</v>
      </c>
      <c r="S47" s="35">
        <f t="shared" si="11"/>
        <v>2.2972175106875854</v>
      </c>
    </row>
    <row r="48" spans="2:19" ht="17.25" customHeight="1">
      <c r="B48" s="107"/>
      <c r="C48" s="108" t="s">
        <v>85</v>
      </c>
      <c r="D48" s="48">
        <v>6000.928</v>
      </c>
      <c r="E48" s="48">
        <v>310.039462</v>
      </c>
      <c r="F48" s="36">
        <v>1.037</v>
      </c>
      <c r="G48" s="36">
        <v>0.0013764</v>
      </c>
      <c r="H48" s="36">
        <v>0.401</v>
      </c>
      <c r="I48" s="36">
        <v>0</v>
      </c>
      <c r="J48" s="31">
        <v>0.133</v>
      </c>
      <c r="K48" s="31">
        <v>0</v>
      </c>
      <c r="L48" s="48">
        <v>14.117</v>
      </c>
      <c r="M48" s="31">
        <v>16.4828</v>
      </c>
      <c r="N48" s="35">
        <f t="shared" si="13"/>
        <v>6343.139638399999</v>
      </c>
      <c r="O48" s="27">
        <v>-25.05251294</v>
      </c>
      <c r="P48" s="35">
        <f t="shared" si="9"/>
        <v>6318.087125459999</v>
      </c>
      <c r="Q48" s="26"/>
      <c r="R48" s="40">
        <f>P48+Q48</f>
        <v>6318.087125459999</v>
      </c>
      <c r="S48" s="35">
        <f t="shared" si="11"/>
        <v>0.8345876358378981</v>
      </c>
    </row>
    <row r="49" spans="2:19" ht="18.75" customHeight="1">
      <c r="B49" s="107"/>
      <c r="C49" s="108" t="s">
        <v>86</v>
      </c>
      <c r="D49" s="48">
        <v>1542.496</v>
      </c>
      <c r="E49" s="48">
        <v>1126.920137</v>
      </c>
      <c r="F49" s="36"/>
      <c r="G49" s="36">
        <v>0.417</v>
      </c>
      <c r="H49" s="36"/>
      <c r="I49" s="36"/>
      <c r="J49" s="31">
        <v>1.175</v>
      </c>
      <c r="K49" s="48"/>
      <c r="L49" s="50"/>
      <c r="M49" s="48"/>
      <c r="N49" s="35">
        <f t="shared" si="13"/>
        <v>2671.0081370000003</v>
      </c>
      <c r="O49" s="26"/>
      <c r="P49" s="35">
        <f t="shared" si="9"/>
        <v>2671.0081370000003</v>
      </c>
      <c r="Q49" s="26"/>
      <c r="R49" s="40">
        <f t="shared" si="10"/>
        <v>2671.0081370000003</v>
      </c>
      <c r="S49" s="35">
        <f t="shared" si="11"/>
        <v>0.3528267847683913</v>
      </c>
    </row>
    <row r="50" spans="2:19" ht="26.25" customHeight="1">
      <c r="B50" s="107"/>
      <c r="C50" s="109" t="s">
        <v>87</v>
      </c>
      <c r="D50" s="50">
        <f>SUM(D51:D56)</f>
        <v>37145.67700000001</v>
      </c>
      <c r="E50" s="50">
        <f>SUM(E51:E56)</f>
        <v>4269.916462666666</v>
      </c>
      <c r="F50" s="50">
        <f aca="true" t="shared" si="14" ref="F50:L50">SUM(F51:F56)</f>
        <v>25740.265</v>
      </c>
      <c r="G50" s="50">
        <f t="shared" si="14"/>
        <v>472.5565238</v>
      </c>
      <c r="H50" s="50">
        <f t="shared" si="14"/>
        <v>802.3</v>
      </c>
      <c r="I50" s="50">
        <f t="shared" si="14"/>
        <v>0</v>
      </c>
      <c r="J50" s="50">
        <f>SUM(J51:J56)</f>
        <v>960.5960000000001</v>
      </c>
      <c r="K50" s="50">
        <f>SUM(K51:K56)</f>
        <v>117.662514</v>
      </c>
      <c r="L50" s="50">
        <f t="shared" si="14"/>
        <v>0.062549</v>
      </c>
      <c r="M50" s="50">
        <f>M51+M52+M54+M56+M53</f>
        <v>0</v>
      </c>
      <c r="N50" s="35">
        <f t="shared" si="13"/>
        <v>69509.03604946668</v>
      </c>
      <c r="O50" s="50">
        <f>O51+O52+O54+O56+O53+O55</f>
        <v>-16629.611621000004</v>
      </c>
      <c r="P50" s="35">
        <f t="shared" si="9"/>
        <v>52879.42442846668</v>
      </c>
      <c r="Q50" s="50">
        <f>Q51+Q52+Q54+Q56+Q53</f>
        <v>0</v>
      </c>
      <c r="R50" s="40">
        <f t="shared" si="10"/>
        <v>52879.42442846668</v>
      </c>
      <c r="S50" s="35">
        <f t="shared" si="11"/>
        <v>6.985106875209428</v>
      </c>
    </row>
    <row r="51" spans="2:19" ht="32.25" customHeight="1">
      <c r="B51" s="107"/>
      <c r="C51" s="110" t="s">
        <v>88</v>
      </c>
      <c r="D51" s="48">
        <v>14936.87</v>
      </c>
      <c r="E51" s="31">
        <v>319.5160289999999</v>
      </c>
      <c r="F51" s="51">
        <v>0.046</v>
      </c>
      <c r="G51" s="51">
        <v>99.484</v>
      </c>
      <c r="H51" s="51"/>
      <c r="I51" s="51">
        <v>0</v>
      </c>
      <c r="J51" s="48">
        <v>217.596</v>
      </c>
      <c r="K51" s="48"/>
      <c r="L51" s="34"/>
      <c r="M51" s="31"/>
      <c r="N51" s="35">
        <f t="shared" si="13"/>
        <v>15573.512029000001</v>
      </c>
      <c r="O51" s="27">
        <v>-15099.669981000003</v>
      </c>
      <c r="P51" s="35">
        <f t="shared" si="9"/>
        <v>473.8420479999986</v>
      </c>
      <c r="Q51" s="26"/>
      <c r="R51" s="40">
        <f t="shared" si="10"/>
        <v>473.8420479999986</v>
      </c>
      <c r="S51" s="35">
        <f t="shared" si="11"/>
        <v>0.0625921591057696</v>
      </c>
    </row>
    <row r="52" spans="2:19" ht="15">
      <c r="B52" s="107"/>
      <c r="C52" s="111" t="s">
        <v>89</v>
      </c>
      <c r="D52" s="48">
        <v>4612.711</v>
      </c>
      <c r="E52" s="31">
        <v>179.60755666666668</v>
      </c>
      <c r="F52" s="36">
        <v>0</v>
      </c>
      <c r="G52" s="36">
        <v>0.0361728</v>
      </c>
      <c r="H52" s="36"/>
      <c r="I52" s="36"/>
      <c r="J52" s="31">
        <v>99.514</v>
      </c>
      <c r="K52" s="112">
        <v>2.659514</v>
      </c>
      <c r="L52" s="31"/>
      <c r="M52" s="31"/>
      <c r="N52" s="35">
        <f t="shared" si="13"/>
        <v>4894.528243466667</v>
      </c>
      <c r="O52" s="27">
        <v>-170.08025</v>
      </c>
      <c r="P52" s="35">
        <f>N52+O52</f>
        <v>4724.447993466667</v>
      </c>
      <c r="Q52" s="26"/>
      <c r="R52" s="40">
        <f t="shared" si="10"/>
        <v>4724.447993466667</v>
      </c>
      <c r="S52" s="35">
        <f t="shared" si="11"/>
        <v>0.6240758956326315</v>
      </c>
    </row>
    <row r="53" spans="2:19" ht="38.25" customHeight="1">
      <c r="B53" s="107"/>
      <c r="C53" s="94" t="s">
        <v>90</v>
      </c>
      <c r="D53" s="48">
        <v>4418.098</v>
      </c>
      <c r="E53" s="31">
        <v>1045.1799999999998</v>
      </c>
      <c r="F53" s="31"/>
      <c r="G53" s="31">
        <v>7.888</v>
      </c>
      <c r="H53" s="31"/>
      <c r="I53" s="36"/>
      <c r="J53" s="31">
        <v>115.372</v>
      </c>
      <c r="K53" s="31">
        <v>108.496</v>
      </c>
      <c r="L53" s="31"/>
      <c r="M53" s="31"/>
      <c r="N53" s="35">
        <f t="shared" si="13"/>
        <v>5695.034000000001</v>
      </c>
      <c r="O53" s="27">
        <v>-888.9955399999998</v>
      </c>
      <c r="P53" s="35">
        <f t="shared" si="9"/>
        <v>4806.038460000001</v>
      </c>
      <c r="Q53" s="26"/>
      <c r="R53" s="103">
        <f t="shared" si="10"/>
        <v>4806.038460000001</v>
      </c>
      <c r="S53" s="35">
        <f t="shared" si="11"/>
        <v>0.6348535872375108</v>
      </c>
    </row>
    <row r="54" spans="2:19" ht="15">
      <c r="B54" s="107"/>
      <c r="C54" s="111" t="s">
        <v>91</v>
      </c>
      <c r="D54" s="48">
        <v>11033.175</v>
      </c>
      <c r="E54" s="31">
        <v>2183.541</v>
      </c>
      <c r="F54" s="36">
        <v>25740.219</v>
      </c>
      <c r="G54" s="36">
        <v>356.623</v>
      </c>
      <c r="H54" s="36">
        <v>802.3</v>
      </c>
      <c r="I54" s="36"/>
      <c r="J54" s="31">
        <v>39.753</v>
      </c>
      <c r="K54" s="31"/>
      <c r="L54" s="31"/>
      <c r="M54" s="31"/>
      <c r="N54" s="35">
        <f t="shared" si="13"/>
        <v>40155.611</v>
      </c>
      <c r="O54" s="26"/>
      <c r="P54" s="35">
        <f t="shared" si="9"/>
        <v>40155.611</v>
      </c>
      <c r="Q54" s="26"/>
      <c r="R54" s="40">
        <f t="shared" si="10"/>
        <v>40155.611</v>
      </c>
      <c r="S54" s="35">
        <f t="shared" si="11"/>
        <v>5.304354907526904</v>
      </c>
    </row>
    <row r="55" spans="2:19" ht="74.25" customHeight="1">
      <c r="B55" s="107"/>
      <c r="C55" s="94" t="s">
        <v>92</v>
      </c>
      <c r="D55" s="48">
        <v>1139.595</v>
      </c>
      <c r="E55" s="31">
        <v>31.736877</v>
      </c>
      <c r="F55" s="36"/>
      <c r="G55" s="36">
        <v>0.008351</v>
      </c>
      <c r="H55" s="36"/>
      <c r="I55" s="36"/>
      <c r="J55" s="31">
        <v>242.27100000000007</v>
      </c>
      <c r="K55" s="31">
        <v>6.507</v>
      </c>
      <c r="L55" s="31"/>
      <c r="M55" s="31"/>
      <c r="N55" s="35">
        <f t="shared" si="13"/>
        <v>1420.1182280000003</v>
      </c>
      <c r="O55" s="85">
        <v>-470.86585</v>
      </c>
      <c r="P55" s="35">
        <f t="shared" si="9"/>
        <v>949.2523780000002</v>
      </c>
      <c r="Q55" s="26"/>
      <c r="R55" s="40">
        <f t="shared" si="10"/>
        <v>949.2523780000002</v>
      </c>
      <c r="S55" s="35">
        <f t="shared" si="11"/>
        <v>0.1253914804017273</v>
      </c>
    </row>
    <row r="56" spans="2:19" ht="15">
      <c r="B56" s="107"/>
      <c r="C56" s="111" t="s">
        <v>93</v>
      </c>
      <c r="D56" s="48">
        <v>1005.228</v>
      </c>
      <c r="E56" s="31">
        <v>510.335</v>
      </c>
      <c r="F56" s="36"/>
      <c r="G56" s="36">
        <v>8.517</v>
      </c>
      <c r="H56" s="36">
        <v>0</v>
      </c>
      <c r="I56" s="36"/>
      <c r="J56" s="31">
        <v>246.09</v>
      </c>
      <c r="K56" s="31">
        <v>0</v>
      </c>
      <c r="L56" s="31">
        <v>0.062549</v>
      </c>
      <c r="M56" s="31"/>
      <c r="N56" s="35">
        <f t="shared" si="13"/>
        <v>1770.2325489999998</v>
      </c>
      <c r="O56" s="26"/>
      <c r="P56" s="35">
        <f t="shared" si="9"/>
        <v>1770.2325489999998</v>
      </c>
      <c r="Q56" s="26"/>
      <c r="R56" s="40">
        <f t="shared" si="10"/>
        <v>1770.2325489999998</v>
      </c>
      <c r="S56" s="35">
        <f t="shared" si="11"/>
        <v>0.2338388453048818</v>
      </c>
    </row>
    <row r="57" spans="2:19" s="26" customFormat="1" ht="31.5" customHeight="1">
      <c r="B57" s="113"/>
      <c r="C57" s="114" t="s">
        <v>94</v>
      </c>
      <c r="D57" s="48">
        <v>162.261</v>
      </c>
      <c r="E57" s="31">
        <v>0</v>
      </c>
      <c r="F57" s="36">
        <v>0</v>
      </c>
      <c r="G57" s="36"/>
      <c r="H57" s="36"/>
      <c r="I57" s="36"/>
      <c r="J57" s="31">
        <v>3.335</v>
      </c>
      <c r="K57" s="35">
        <v>0</v>
      </c>
      <c r="L57" s="35"/>
      <c r="M57" s="31"/>
      <c r="N57" s="35">
        <f t="shared" si="13"/>
        <v>165.596</v>
      </c>
      <c r="O57" s="27">
        <v>-28.91644</v>
      </c>
      <c r="P57" s="35">
        <f t="shared" si="9"/>
        <v>136.67956</v>
      </c>
      <c r="R57" s="40">
        <f t="shared" si="10"/>
        <v>136.67956</v>
      </c>
      <c r="S57" s="35">
        <f t="shared" si="11"/>
        <v>0.01805468468266161</v>
      </c>
    </row>
    <row r="58" spans="2:19" ht="19.5" customHeight="1">
      <c r="B58" s="107"/>
      <c r="C58" s="106" t="s">
        <v>95</v>
      </c>
      <c r="D58" s="35">
        <f>SUM(D59:D60)</f>
        <v>744.09270019</v>
      </c>
      <c r="E58" s="35">
        <f>E59+E60</f>
        <v>3545.4973333333332</v>
      </c>
      <c r="F58" s="37">
        <f aca="true" t="shared" si="15" ref="F58:M58">F59+F60</f>
        <v>0.346958</v>
      </c>
      <c r="G58" s="37">
        <f t="shared" si="15"/>
        <v>0.394</v>
      </c>
      <c r="H58" s="37">
        <f t="shared" si="15"/>
        <v>0.029376</v>
      </c>
      <c r="I58" s="37">
        <f t="shared" si="15"/>
        <v>0</v>
      </c>
      <c r="J58" s="35">
        <f t="shared" si="15"/>
        <v>425.368</v>
      </c>
      <c r="K58" s="35">
        <f t="shared" si="15"/>
        <v>0</v>
      </c>
      <c r="L58" s="31">
        <f t="shared" si="15"/>
        <v>0</v>
      </c>
      <c r="M58" s="35">
        <f t="shared" si="15"/>
        <v>400.18632</v>
      </c>
      <c r="N58" s="35">
        <f t="shared" si="13"/>
        <v>5115.914687523334</v>
      </c>
      <c r="O58" s="35">
        <f>O59+O60</f>
        <v>-40.212</v>
      </c>
      <c r="P58" s="35">
        <f t="shared" si="9"/>
        <v>5075.702687523333</v>
      </c>
      <c r="Q58" s="26">
        <f>Q59+Q60</f>
        <v>-42.155</v>
      </c>
      <c r="R58" s="40">
        <f>P58+Q58</f>
        <v>5033.5476875233335</v>
      </c>
      <c r="S58" s="35">
        <f t="shared" si="11"/>
        <v>0.6649064156584517</v>
      </c>
    </row>
    <row r="59" spans="2:19" ht="19.5" customHeight="1">
      <c r="B59" s="107"/>
      <c r="C59" s="111" t="s">
        <v>96</v>
      </c>
      <c r="D59" s="31">
        <v>701.938</v>
      </c>
      <c r="E59" s="48">
        <v>3485.2393333333334</v>
      </c>
      <c r="F59" s="36">
        <v>0.346958</v>
      </c>
      <c r="G59" s="36">
        <v>0.394</v>
      </c>
      <c r="H59" s="36">
        <v>0.029376</v>
      </c>
      <c r="I59" s="36"/>
      <c r="J59" s="31">
        <v>425.368</v>
      </c>
      <c r="K59" s="31">
        <v>0</v>
      </c>
      <c r="L59" s="35">
        <v>0</v>
      </c>
      <c r="M59" s="48">
        <v>400.18632</v>
      </c>
      <c r="N59" s="35">
        <f t="shared" si="13"/>
        <v>5013.501987333334</v>
      </c>
      <c r="O59" s="35">
        <v>-40.212</v>
      </c>
      <c r="P59" s="35">
        <f t="shared" si="9"/>
        <v>4973.289987333334</v>
      </c>
      <c r="Q59" s="26"/>
      <c r="R59" s="40">
        <f t="shared" si="10"/>
        <v>4973.289987333334</v>
      </c>
      <c r="S59" s="35">
        <f t="shared" si="11"/>
        <v>0.6569466755434499</v>
      </c>
    </row>
    <row r="60" spans="2:19" ht="19.5" customHeight="1">
      <c r="B60" s="107"/>
      <c r="C60" s="111" t="s">
        <v>97</v>
      </c>
      <c r="D60" s="31">
        <v>42.15470019</v>
      </c>
      <c r="E60" s="48">
        <v>60.258</v>
      </c>
      <c r="F60" s="51"/>
      <c r="G60" s="51">
        <v>0</v>
      </c>
      <c r="H60" s="51"/>
      <c r="I60" s="51"/>
      <c r="J60" s="31"/>
      <c r="K60" s="35"/>
      <c r="L60" s="35"/>
      <c r="M60" s="48"/>
      <c r="N60" s="35">
        <f t="shared" si="13"/>
        <v>102.41270019000001</v>
      </c>
      <c r="O60" s="85"/>
      <c r="P60" s="35">
        <f t="shared" si="9"/>
        <v>102.41270019000001</v>
      </c>
      <c r="Q60" s="26">
        <v>-42.155</v>
      </c>
      <c r="R60" s="40">
        <f t="shared" si="10"/>
        <v>60.25770019000001</v>
      </c>
      <c r="S60" s="35">
        <f t="shared" si="11"/>
        <v>0.007959740115001897</v>
      </c>
    </row>
    <row r="61" spans="2:19" ht="23.25" customHeight="1">
      <c r="B61" s="107"/>
      <c r="C61" s="106" t="s">
        <v>77</v>
      </c>
      <c r="D61" s="50">
        <f>D62+D63</f>
        <v>1182.366</v>
      </c>
      <c r="E61" s="50">
        <f>E62+E63</f>
        <v>1292.520791</v>
      </c>
      <c r="F61" s="50">
        <f>F62+F63</f>
        <v>0</v>
      </c>
      <c r="G61" s="50">
        <f>G62+G63</f>
        <v>0</v>
      </c>
      <c r="H61" s="50">
        <f>H62+H63</f>
        <v>0</v>
      </c>
      <c r="I61" s="51"/>
      <c r="J61" s="50">
        <f>J62+J63</f>
        <v>15.202</v>
      </c>
      <c r="K61" s="35"/>
      <c r="L61" s="35">
        <f>L62+L63</f>
        <v>0</v>
      </c>
      <c r="M61" s="50">
        <f>M62+M63</f>
        <v>111.29905</v>
      </c>
      <c r="N61" s="35">
        <f t="shared" si="13"/>
        <v>2601.387841</v>
      </c>
      <c r="O61" s="50">
        <f>O62+O63</f>
        <v>-41.39592</v>
      </c>
      <c r="P61" s="35">
        <f t="shared" si="9"/>
        <v>2559.9919210000003</v>
      </c>
      <c r="Q61" s="50">
        <f>Q62+Q63</f>
        <v>-2559.9919210000003</v>
      </c>
      <c r="R61" s="40">
        <f t="shared" si="10"/>
        <v>0</v>
      </c>
      <c r="S61" s="35">
        <f t="shared" si="11"/>
        <v>0</v>
      </c>
    </row>
    <row r="62" spans="2:19" ht="15">
      <c r="B62" s="107"/>
      <c r="C62" s="115" t="s">
        <v>98</v>
      </c>
      <c r="D62" s="52"/>
      <c r="E62" s="48">
        <v>0</v>
      </c>
      <c r="F62" s="51">
        <v>0</v>
      </c>
      <c r="G62" s="51">
        <v>0</v>
      </c>
      <c r="H62" s="51"/>
      <c r="I62" s="51">
        <v>0</v>
      </c>
      <c r="J62" s="48">
        <v>0</v>
      </c>
      <c r="K62" s="35"/>
      <c r="L62" s="35"/>
      <c r="M62" s="48"/>
      <c r="N62" s="42">
        <f t="shared" si="13"/>
        <v>0</v>
      </c>
      <c r="O62" s="26"/>
      <c r="P62" s="35">
        <f t="shared" si="9"/>
        <v>0</v>
      </c>
      <c r="Q62" s="26">
        <f>-P62</f>
        <v>0</v>
      </c>
      <c r="R62" s="40"/>
      <c r="S62" s="35">
        <f t="shared" si="11"/>
        <v>0</v>
      </c>
    </row>
    <row r="63" spans="2:19" ht="19.5" customHeight="1">
      <c r="B63" s="107"/>
      <c r="C63" s="115" t="s">
        <v>99</v>
      </c>
      <c r="D63" s="48">
        <v>1182.366</v>
      </c>
      <c r="E63" s="48">
        <v>1292.520791</v>
      </c>
      <c r="F63" s="51">
        <v>0</v>
      </c>
      <c r="G63" s="51">
        <v>0</v>
      </c>
      <c r="H63" s="51"/>
      <c r="I63" s="51">
        <v>0</v>
      </c>
      <c r="J63" s="48">
        <v>15.202</v>
      </c>
      <c r="K63" s="35"/>
      <c r="L63" s="35"/>
      <c r="M63" s="48">
        <v>111.29905</v>
      </c>
      <c r="N63" s="35">
        <f t="shared" si="13"/>
        <v>2601.387841</v>
      </c>
      <c r="O63" s="27">
        <v>-41.39592</v>
      </c>
      <c r="P63" s="35">
        <f t="shared" si="9"/>
        <v>2559.9919210000003</v>
      </c>
      <c r="Q63" s="26">
        <f>-P63</f>
        <v>-2559.9919210000003</v>
      </c>
      <c r="R63" s="40">
        <f t="shared" si="10"/>
        <v>0</v>
      </c>
      <c r="S63" s="35">
        <f t="shared" si="11"/>
        <v>0</v>
      </c>
    </row>
    <row r="64" spans="2:19" ht="34.5" customHeight="1">
      <c r="B64" s="107"/>
      <c r="C64" s="116" t="s">
        <v>100</v>
      </c>
      <c r="D64" s="48">
        <v>0</v>
      </c>
      <c r="E64" s="48">
        <v>0</v>
      </c>
      <c r="F64" s="51"/>
      <c r="G64" s="51"/>
      <c r="H64" s="51"/>
      <c r="I64" s="51"/>
      <c r="J64" s="51"/>
      <c r="K64" s="35"/>
      <c r="L64" s="48"/>
      <c r="M64" s="48"/>
      <c r="N64" s="35">
        <f t="shared" si="13"/>
        <v>0</v>
      </c>
      <c r="O64" s="26"/>
      <c r="P64" s="35">
        <f t="shared" si="9"/>
        <v>0</v>
      </c>
      <c r="Q64" s="26"/>
      <c r="R64" s="40">
        <f t="shared" si="10"/>
        <v>0</v>
      </c>
      <c r="S64" s="35">
        <f t="shared" si="11"/>
        <v>0</v>
      </c>
    </row>
    <row r="65" spans="3:19" ht="12" customHeight="1">
      <c r="C65" s="116"/>
      <c r="D65" s="48"/>
      <c r="E65" s="48"/>
      <c r="F65" s="51"/>
      <c r="G65" s="51"/>
      <c r="H65" s="51"/>
      <c r="I65" s="51"/>
      <c r="J65" s="34"/>
      <c r="K65" s="35"/>
      <c r="L65" s="48"/>
      <c r="M65" s="48"/>
      <c r="N65" s="35"/>
      <c r="O65" s="26"/>
      <c r="P65" s="35"/>
      <c r="Q65" s="26"/>
      <c r="R65" s="40"/>
      <c r="S65" s="35"/>
    </row>
    <row r="66" spans="3:19" ht="34.5" customHeight="1" thickBot="1">
      <c r="C66" s="117" t="s">
        <v>101</v>
      </c>
      <c r="D66" s="53">
        <f aca="true" t="shared" si="16" ref="D66:M66">D17-D44</f>
        <v>-11018.200055190013</v>
      </c>
      <c r="E66" s="53">
        <f t="shared" si="16"/>
        <v>3122.541181999997</v>
      </c>
      <c r="F66" s="54">
        <f t="shared" si="16"/>
        <v>-715.7169579999936</v>
      </c>
      <c r="G66" s="54">
        <f t="shared" si="16"/>
        <v>376.5419598</v>
      </c>
      <c r="H66" s="54">
        <f t="shared" si="16"/>
        <v>-770.3103759999995</v>
      </c>
      <c r="I66" s="54">
        <f t="shared" si="16"/>
        <v>0</v>
      </c>
      <c r="J66" s="53">
        <f t="shared" si="16"/>
        <v>2000.7822380000034</v>
      </c>
      <c r="K66" s="53">
        <f t="shared" si="16"/>
        <v>20.941999999999993</v>
      </c>
      <c r="L66" s="53">
        <f t="shared" si="16"/>
        <v>255.95037499999998</v>
      </c>
      <c r="M66" s="53">
        <f t="shared" si="16"/>
        <v>307.2378799999999</v>
      </c>
      <c r="N66" s="53">
        <f>SUM(D66:M66)</f>
        <v>-6420.231754390004</v>
      </c>
      <c r="O66" s="118">
        <f>O17-O44</f>
        <v>0</v>
      </c>
      <c r="P66" s="53">
        <f>P17-P44</f>
        <v>-6420.231754389999</v>
      </c>
      <c r="Q66" s="53">
        <f>Q17-Q44</f>
        <v>2565.3801080000003</v>
      </c>
      <c r="R66" s="119">
        <f>R17-R44</f>
        <v>-3854.851646389987</v>
      </c>
      <c r="S66" s="120">
        <f>R66/$R$7*100</f>
        <v>-0.5092065775892911</v>
      </c>
    </row>
    <row r="67" ht="19.5" customHeight="1" thickTop="1"/>
  </sheetData>
  <sheetProtection/>
  <mergeCells count="7">
    <mergeCell ref="O2:S2"/>
    <mergeCell ref="C3:S3"/>
    <mergeCell ref="C4:S4"/>
    <mergeCell ref="C5:S5"/>
    <mergeCell ref="R9:S12"/>
    <mergeCell ref="R13:R14"/>
    <mergeCell ref="S13:S14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headerFooter alignWithMargins="0">
    <oddFooter>&amp;L&amp;D   &amp;T&amp;C&amp;F</oddFooter>
  </headerFooter>
  <rowBreaks count="1" manualBreakCount="1">
    <brk id="42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2016-07-25T08:18:41Z</cp:lastPrinted>
  <dcterms:created xsi:type="dcterms:W3CDTF">2016-07-25T06:34:00Z</dcterms:created>
  <dcterms:modified xsi:type="dcterms:W3CDTF">2016-07-25T08:19:47Z</dcterms:modified>
  <cp:category/>
  <cp:version/>
  <cp:contentType/>
  <cp:contentStatus/>
</cp:coreProperties>
</file>