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 martie 2018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'[3]OUTPUT'!#REF!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 martie 2018 '!$B$2:$R$70</definedName>
    <definedName name="PRINT_AREA_MI">'[7]EU2DBase'!$C$12:$U$156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 martie 2018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<sst xmlns="http://schemas.openxmlformats.org/spreadsheetml/2006/main" count="113" uniqueCount="105">
  <si>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 xml:space="preserve">BUGETUL GENERAL CONSOLIDAT </t>
  </si>
  <si>
    <t>Realizări 01.01 - 31.03.2018</t>
  </si>
  <si>
    <t/>
  </si>
  <si>
    <t>PIB 2018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</si>
  <si>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</si>
  <si>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</si>
  <si>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</si>
  <si>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</si>
  <si>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</si>
  <si>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</si>
  <si>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</si>
  <si>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</si>
  <si>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</si>
  <si>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</si>
  <si>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</si>
  <si>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</si>
  <si>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</si>
  <si>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</si>
  <si>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</si>
  <si>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</si>
  <si>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</si>
  <si>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</si>
  <si>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</si>
  <si>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</si>
  <si>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</si>
  <si>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</si>
  <si>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</si>
  <si>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</si>
  <si>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</si>
  <si>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</si>
  <si>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</si>
  <si>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</si>
  <si>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</si>
  <si>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</si>
  <si>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</si>
  <si>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</si>
  <si>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</si>
  <si>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</si>
  <si>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</si>
  <si>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</si>
  <si>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</si>
  <si>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</si>
  <si>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</si>
  <si>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</si>
  <si>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</si>
  <si>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</si>
  <si>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</si>
  <si>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</si>
  <si>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</si>
  <si>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</si>
  <si>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</si>
  <si>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</si>
  <si>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</si>
  <si>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</si>
  <si>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</si>
  <si>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</si>
  <si>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</si>
  <si>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</si>
  <si>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</si>
  <si>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</si>
  <si>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</si>
  <si>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</si>
  <si>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</si>
  <si>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</si>
  <si>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</si>
  <si>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</si>
  <si>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</si>
  <si>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</si>
  <si>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</si>
  <si>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</si>
  <si>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</si>
  <si>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</si>
  <si>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</si>
  <si>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</si>
  <si>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</si>
  <si>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</si>
  <si>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</si>
  <si>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</si>
  <si>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</si>
  <si>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în curs de distribuire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</si>
  <si>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</si>
  <si>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</si>
  <si>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</si>
  <si>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</si>
  <si>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</si>
  <si>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</si>
  <si>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</si>
  <si>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</si>
  <si>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</si>
  <si>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</si>
  <si>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</si>
  <si>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</si>
  <si>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</si>
  <si>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</si>
  <si>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</si>
  <si>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</si>
  <si>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</si>
  <si>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</si>
  <si>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</si>
  <si>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</si>
  <si>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</si>
  <si>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</si>
  <si>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</si>
  <si>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 *</t>
  </si>
  <si>
    <t>* La capitolul "Contribuții de asigurări" sunt incluse și sumele din contribuția asiguratorie pentru muncă în curs de distribuire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</si>
</sst>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4" fontId="2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4" fontId="5" fillId="33" borderId="0" xfId="0" applyNumberFormat="1" applyFont="1" applyFill="1" applyBorder="1" applyAlignment="1" applyProtection="1" quotePrefix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4" fontId="10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4" fontId="4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4" fontId="11" fillId="33" borderId="0" xfId="0" applyNumberFormat="1" applyFont="1" applyFill="1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 horizontal="center"/>
      <protection locked="0"/>
    </xf>
    <xf numFmtId="166" fontId="5" fillId="33" borderId="0" xfId="0" applyNumberFormat="1" applyFont="1" applyFill="1" applyAlignment="1" applyProtection="1">
      <alignment horizontal="center"/>
      <protection locked="0"/>
    </xf>
    <xf numFmtId="4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4" fontId="2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12" fillId="33" borderId="0" xfId="0" applyNumberFormat="1" applyFont="1" applyFill="1" applyAlignment="1" applyProtection="1">
      <alignment horizontal="center"/>
      <protection locked="0"/>
    </xf>
    <xf numFmtId="166" fontId="4" fillId="33" borderId="0" xfId="0" applyNumberFormat="1" applyFont="1" applyFill="1" applyBorder="1" applyAlignment="1" applyProtection="1">
      <alignment/>
      <protection locked="0"/>
    </xf>
    <xf numFmtId="167" fontId="4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68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8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3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33" borderId="0" xfId="0" applyNumberFormat="1" applyFont="1" applyFill="1" applyAlignment="1" applyProtection="1">
      <alignment horizontal="left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8\martie%202018\BGC%2031%20martie%202018%20-in%20lucru%20-cont%20contributii%20distribuit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 martie 2018  (2)"/>
      <sheetName val="martie in luna"/>
      <sheetName val=" martie 2018 "/>
      <sheetName val="UAT martie 2018"/>
      <sheetName val=" consolidari martie"/>
      <sheetName val=" februarie 2018  (valori)"/>
      <sheetName val="UAT februarie 2018 (valori)"/>
      <sheetName val="Sinteza - An 2"/>
      <sheetName val="2017 - 2018"/>
      <sheetName val="Sinteza - An 2 prog. 3 luni "/>
      <sheetName val="progr trim I _%.exec"/>
      <sheetName val="BGC trim. 16.04.2018 (Liliana)"/>
      <sheetName val="dob_trez"/>
      <sheetName val="SPECIAL_CNAIR"/>
      <sheetName val="CNAIR_ex"/>
      <sheetName val="Sinteza - Anexa executie progam"/>
      <sheetName val="progr.%.exec"/>
      <sheetName val="31 martie 2017"/>
      <sheetName val="martie 2017 leg"/>
      <sheetName val="Sinteza-anexa program 9 luni "/>
      <sheetName val="program 9 luni .%.exec "/>
      <sheetName val="progr 6 luni % execuție  "/>
      <sheetName val="progr 6 luni % execuție   (VA)"/>
      <sheetName val=" decembrie 2017  (valori)"/>
      <sheetName val="decembrie 2016 sit.financiare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70"/>
  <sheetViews>
    <sheetView showZeros="0" tabSelected="1" view="pageBreakPreview" zoomScale="75" zoomScaleNormal="83" zoomScaleSheetLayoutView="75" zoomScalePageLayoutView="0" workbookViewId="0" topLeftCell="A1">
      <pane xSplit="2" ySplit="16" topLeftCell="D63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E74" sqref="E74"/>
    </sheetView>
  </sheetViews>
  <sheetFormatPr defaultColWidth="9.140625" defaultRowHeight="19.5" customHeight="1" outlineLevelRow="1"/>
  <cols>
    <col min="1" max="1" width="3.8515625" style="9" customWidth="1"/>
    <col min="2" max="2" width="52.140625" style="14" customWidth="1"/>
    <col min="3" max="3" width="21.140625" style="14" customWidth="1"/>
    <col min="4" max="4" width="15.7109375" style="14" customWidth="1"/>
    <col min="5" max="5" width="17.00390625" style="37" customWidth="1"/>
    <col min="6" max="6" width="13.8515625" style="37" customWidth="1"/>
    <col min="7" max="7" width="16.8515625" style="37" customWidth="1"/>
    <col min="8" max="8" width="16.28125" style="37" customWidth="1"/>
    <col min="9" max="9" width="15.8515625" style="14" customWidth="1"/>
    <col min="10" max="10" width="13.28125" style="14" customWidth="1"/>
    <col min="11" max="11" width="14.140625" style="14" customWidth="1"/>
    <col min="12" max="12" width="13.7109375" style="14" customWidth="1"/>
    <col min="13" max="13" width="14.00390625" style="15" customWidth="1"/>
    <col min="14" max="14" width="12.421875" style="14" customWidth="1"/>
    <col min="15" max="15" width="12.7109375" style="15" customWidth="1"/>
    <col min="16" max="16" width="11.57421875" style="14" customWidth="1"/>
    <col min="17" max="17" width="15.7109375" style="16" customWidth="1"/>
    <col min="18" max="18" width="9.57421875" style="17" customWidth="1"/>
    <col min="19" max="16384" width="8.8515625" style="9" customWidth="1"/>
  </cols>
  <sheetData>
    <row r="1" spans="2:9" ht="23.25" customHeight="1">
      <c r="B1" s="10"/>
      <c r="C1" s="9"/>
      <c r="D1" s="9"/>
      <c r="E1" s="11"/>
      <c r="F1" s="11"/>
      <c r="G1" s="11"/>
      <c r="H1" s="12"/>
      <c r="I1" s="13"/>
    </row>
    <row r="2" spans="2:18" ht="15" customHeight="1">
      <c r="B2" s="18"/>
      <c r="C2" s="19"/>
      <c r="D2" s="20"/>
      <c r="E2" s="21"/>
      <c r="F2" s="21"/>
      <c r="G2" s="21"/>
      <c r="H2" s="21"/>
      <c r="I2" s="19"/>
      <c r="J2" s="22"/>
      <c r="K2" s="20"/>
      <c r="L2" s="9"/>
      <c r="M2" s="23"/>
      <c r="N2" s="140"/>
      <c r="O2" s="140"/>
      <c r="P2" s="140"/>
      <c r="Q2" s="140"/>
      <c r="R2" s="140"/>
    </row>
    <row r="3" spans="2:18" ht="22.5" customHeight="1" outlineLevel="1">
      <c r="B3" s="141" t="s">
        <v>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2:18" ht="15" outlineLevel="1">
      <c r="B4" s="142" t="s">
        <v>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2:18" ht="15" outlineLevel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pans="2:18" ht="15" outlineLevel="1">
      <c r="B6" s="24"/>
      <c r="C6" s="25"/>
      <c r="D6" s="25"/>
      <c r="E6" s="25"/>
      <c r="F6" s="24"/>
      <c r="G6" s="24"/>
      <c r="H6" s="24"/>
      <c r="I6" s="26"/>
      <c r="J6" s="24"/>
      <c r="K6" s="24"/>
      <c r="L6" s="24"/>
      <c r="M6" s="24"/>
      <c r="N6" s="24"/>
      <c r="O6" s="24"/>
      <c r="P6" s="24"/>
      <c r="Q6" s="24"/>
      <c r="R6" s="24"/>
    </row>
    <row r="7" spans="2:18" ht="15" outlineLevel="1">
      <c r="B7" s="27" t="s">
        <v>2</v>
      </c>
      <c r="C7" s="25"/>
      <c r="D7" s="25"/>
      <c r="E7" s="25"/>
      <c r="F7" s="25"/>
      <c r="G7" s="25"/>
      <c r="H7" s="28"/>
      <c r="I7" s="28"/>
      <c r="J7" s="26"/>
      <c r="K7" s="28"/>
      <c r="L7" s="28"/>
      <c r="M7" s="28"/>
      <c r="N7" s="28"/>
      <c r="O7" s="28"/>
      <c r="P7" s="28"/>
      <c r="Q7" s="24"/>
      <c r="R7" s="28"/>
    </row>
    <row r="8" spans="2:18" ht="15" outlineLevel="1">
      <c r="B8" s="28"/>
      <c r="C8" s="25"/>
      <c r="D8" s="25"/>
      <c r="E8" s="25"/>
      <c r="F8" s="28"/>
      <c r="G8" s="25"/>
      <c r="H8" s="28"/>
      <c r="I8" s="26"/>
      <c r="J8" s="26"/>
      <c r="K8" s="28"/>
      <c r="L8" s="28"/>
      <c r="M8" s="28"/>
      <c r="N8" s="28"/>
      <c r="O8" s="28"/>
      <c r="P8" s="28"/>
      <c r="Q8" s="24"/>
      <c r="R8" s="28"/>
    </row>
    <row r="9" spans="2:18" ht="17.25" outlineLevel="1">
      <c r="B9" s="29"/>
      <c r="C9" s="25"/>
      <c r="D9" s="25"/>
      <c r="E9" s="30"/>
      <c r="F9" s="31"/>
      <c r="G9" s="25"/>
      <c r="H9" s="28"/>
      <c r="I9" s="30"/>
      <c r="J9" s="32"/>
      <c r="K9" s="33"/>
      <c r="L9" s="31"/>
      <c r="M9" s="28"/>
      <c r="N9" s="28"/>
      <c r="O9" s="28"/>
      <c r="P9" s="28"/>
      <c r="Q9" s="28"/>
      <c r="R9" s="28"/>
    </row>
    <row r="10" spans="2:13" ht="24" customHeight="1" outlineLevel="1">
      <c r="B10" s="35"/>
      <c r="C10" s="25"/>
      <c r="D10" s="36"/>
      <c r="F10" s="38"/>
      <c r="G10" s="39"/>
      <c r="I10" s="26"/>
      <c r="J10" s="40"/>
      <c r="K10" s="41"/>
      <c r="L10" s="26"/>
      <c r="M10" s="42"/>
    </row>
    <row r="11" spans="2:18" ht="15.75" customHeight="1" outlineLevel="1">
      <c r="B11" s="43"/>
      <c r="C11" s="36"/>
      <c r="D11" s="44"/>
      <c r="E11" s="36"/>
      <c r="F11" s="42"/>
      <c r="G11" s="36"/>
      <c r="H11" s="36"/>
      <c r="I11" s="42"/>
      <c r="J11" s="45"/>
      <c r="K11" s="46"/>
      <c r="L11" s="45"/>
      <c r="M11" s="45"/>
      <c r="N11" s="47"/>
      <c r="O11" s="47"/>
      <c r="P11" s="15" t="s">
        <v>3</v>
      </c>
      <c r="Q11" s="48">
        <v>924200</v>
      </c>
      <c r="R11" s="49"/>
    </row>
    <row r="12" spans="2:18" ht="17.25" outlineLevel="1">
      <c r="B12" s="50"/>
      <c r="C12" s="42"/>
      <c r="D12" s="42"/>
      <c r="E12" s="51"/>
      <c r="F12" s="51"/>
      <c r="G12" s="52"/>
      <c r="H12" s="53"/>
      <c r="I12" s="54"/>
      <c r="J12" s="9"/>
      <c r="K12" s="34"/>
      <c r="L12" s="34"/>
      <c r="M12" s="22"/>
      <c r="N12" s="55"/>
      <c r="O12" s="56"/>
      <c r="P12" s="55"/>
      <c r="Q12" s="57"/>
      <c r="R12" s="58" t="s">
        <v>4</v>
      </c>
    </row>
    <row r="13" spans="2:18" ht="15">
      <c r="B13" s="59"/>
      <c r="C13" s="60" t="s">
        <v>5</v>
      </c>
      <c r="D13" s="60" t="s">
        <v>5</v>
      </c>
      <c r="E13" s="61" t="s">
        <v>5</v>
      </c>
      <c r="F13" s="61" t="s">
        <v>5</v>
      </c>
      <c r="G13" s="61" t="s">
        <v>6</v>
      </c>
      <c r="H13" s="61" t="s">
        <v>7</v>
      </c>
      <c r="I13" s="60" t="s">
        <v>5</v>
      </c>
      <c r="J13" s="60" t="s">
        <v>8</v>
      </c>
      <c r="K13" s="60" t="s">
        <v>9</v>
      </c>
      <c r="L13" s="60" t="s">
        <v>9</v>
      </c>
      <c r="M13" s="62" t="s">
        <v>10</v>
      </c>
      <c r="N13" s="60" t="s">
        <v>11</v>
      </c>
      <c r="O13" s="63" t="s">
        <v>10</v>
      </c>
      <c r="P13" s="60" t="s">
        <v>12</v>
      </c>
      <c r="Q13" s="143" t="s">
        <v>13</v>
      </c>
      <c r="R13" s="143"/>
    </row>
    <row r="14" spans="2:18" ht="19.5" customHeight="1">
      <c r="B14" s="64"/>
      <c r="C14" s="65" t="s">
        <v>14</v>
      </c>
      <c r="D14" s="65" t="s">
        <v>15</v>
      </c>
      <c r="E14" s="66" t="s">
        <v>16</v>
      </c>
      <c r="F14" s="66" t="s">
        <v>17</v>
      </c>
      <c r="G14" s="66" t="s">
        <v>18</v>
      </c>
      <c r="H14" s="66" t="s">
        <v>19</v>
      </c>
      <c r="I14" s="65" t="s">
        <v>20</v>
      </c>
      <c r="J14" s="65" t="s">
        <v>19</v>
      </c>
      <c r="K14" s="65" t="s">
        <v>21</v>
      </c>
      <c r="L14" s="65" t="s">
        <v>22</v>
      </c>
      <c r="M14" s="67"/>
      <c r="N14" s="65" t="s">
        <v>23</v>
      </c>
      <c r="O14" s="68" t="s">
        <v>24</v>
      </c>
      <c r="P14" s="69" t="s">
        <v>25</v>
      </c>
      <c r="Q14" s="144"/>
      <c r="R14" s="144"/>
    </row>
    <row r="15" spans="2:18" ht="15.75" customHeight="1">
      <c r="B15" s="34"/>
      <c r="C15" s="65" t="s">
        <v>26</v>
      </c>
      <c r="D15" s="65" t="s">
        <v>27</v>
      </c>
      <c r="E15" s="66" t="s">
        <v>28</v>
      </c>
      <c r="F15" s="66" t="s">
        <v>29</v>
      </c>
      <c r="G15" s="66" t="s">
        <v>30</v>
      </c>
      <c r="H15" s="66" t="s">
        <v>31</v>
      </c>
      <c r="I15" s="65" t="s">
        <v>32</v>
      </c>
      <c r="J15" s="65" t="s">
        <v>33</v>
      </c>
      <c r="K15" s="65" t="s">
        <v>34</v>
      </c>
      <c r="L15" s="65" t="s">
        <v>35</v>
      </c>
      <c r="M15" s="67"/>
      <c r="N15" s="65" t="s">
        <v>36</v>
      </c>
      <c r="O15" s="68" t="s">
        <v>37</v>
      </c>
      <c r="P15" s="69" t="s">
        <v>38</v>
      </c>
      <c r="Q15" s="144"/>
      <c r="R15" s="144"/>
    </row>
    <row r="16" spans="2:18" ht="15">
      <c r="B16" s="70"/>
      <c r="C16" s="71"/>
      <c r="D16" s="65" t="s">
        <v>39</v>
      </c>
      <c r="E16" s="66" t="s">
        <v>40</v>
      </c>
      <c r="F16" s="66" t="s">
        <v>41</v>
      </c>
      <c r="G16" s="66" t="s">
        <v>42</v>
      </c>
      <c r="H16" s="66"/>
      <c r="I16" s="65" t="s">
        <v>43</v>
      </c>
      <c r="J16" s="65" t="s">
        <v>44</v>
      </c>
      <c r="K16" s="65"/>
      <c r="L16" s="65" t="s">
        <v>45</v>
      </c>
      <c r="M16" s="67"/>
      <c r="N16" s="65" t="s">
        <v>46</v>
      </c>
      <c r="O16" s="67" t="s">
        <v>47</v>
      </c>
      <c r="P16" s="69" t="s">
        <v>48</v>
      </c>
      <c r="Q16" s="144"/>
      <c r="R16" s="144"/>
    </row>
    <row r="17" spans="2:18" ht="15.75" customHeight="1">
      <c r="B17" s="55"/>
      <c r="C17" s="9"/>
      <c r="D17" s="65" t="s">
        <v>49</v>
      </c>
      <c r="E17" s="66"/>
      <c r="F17" s="66"/>
      <c r="G17" s="66" t="s">
        <v>50</v>
      </c>
      <c r="H17" s="66"/>
      <c r="I17" s="65" t="s">
        <v>51</v>
      </c>
      <c r="J17" s="65"/>
      <c r="K17" s="65"/>
      <c r="L17" s="65" t="s">
        <v>52</v>
      </c>
      <c r="M17" s="67"/>
      <c r="N17" s="65"/>
      <c r="O17" s="67"/>
      <c r="P17" s="69"/>
      <c r="Q17" s="145" t="s">
        <v>53</v>
      </c>
      <c r="R17" s="146" t="s">
        <v>54</v>
      </c>
    </row>
    <row r="18" spans="2:18" ht="51" customHeight="1">
      <c r="B18" s="72"/>
      <c r="C18" s="9"/>
      <c r="D18" s="73"/>
      <c r="E18" s="73"/>
      <c r="F18" s="73"/>
      <c r="G18" s="66" t="s">
        <v>55</v>
      </c>
      <c r="H18" s="66"/>
      <c r="I18" s="74" t="s">
        <v>56</v>
      </c>
      <c r="J18" s="65"/>
      <c r="K18" s="65"/>
      <c r="L18" s="74" t="s">
        <v>57</v>
      </c>
      <c r="M18" s="67"/>
      <c r="N18" s="65"/>
      <c r="O18" s="67"/>
      <c r="P18" s="69"/>
      <c r="Q18" s="145"/>
      <c r="R18" s="146"/>
    </row>
    <row r="19" spans="2:18" ht="18" customHeight="1" thickBot="1">
      <c r="B19" s="131"/>
      <c r="C19" s="81"/>
      <c r="D19" s="132"/>
      <c r="E19" s="132"/>
      <c r="F19" s="132"/>
      <c r="G19" s="133"/>
      <c r="H19" s="133"/>
      <c r="I19" s="134"/>
      <c r="J19" s="135"/>
      <c r="K19" s="135"/>
      <c r="L19" s="134"/>
      <c r="M19" s="136"/>
      <c r="N19" s="135"/>
      <c r="O19" s="136"/>
      <c r="P19" s="137"/>
      <c r="Q19" s="129"/>
      <c r="R19" s="138"/>
    </row>
    <row r="20" spans="2:18" s="85" customFormat="1" ht="30.75" customHeight="1" thickTop="1">
      <c r="B20" s="6" t="s">
        <v>58</v>
      </c>
      <c r="C20" s="4">
        <f aca="true" t="shared" si="0" ref="C20:L20">C21+C37+C38+C39+C40+C41+C42++C43+C44</f>
        <v>29476.681896000002</v>
      </c>
      <c r="D20" s="4">
        <f t="shared" si="0"/>
        <v>19266.094405</v>
      </c>
      <c r="E20" s="4">
        <f>E21+E37+E38+E39+E40+E41+E42++E43+E44</f>
        <v>15197.017000000002</v>
      </c>
      <c r="F20" s="4">
        <f t="shared" si="0"/>
        <v>260.883</v>
      </c>
      <c r="G20" s="4">
        <f t="shared" si="0"/>
        <v>7161.811</v>
      </c>
      <c r="H20" s="4">
        <f t="shared" si="0"/>
        <v>0</v>
      </c>
      <c r="I20" s="4">
        <f t="shared" si="0"/>
        <v>5733.857</v>
      </c>
      <c r="J20" s="4">
        <f>J21+J37+J38+J39+J40+J41+J42++J43+J44</f>
        <v>9.772206</v>
      </c>
      <c r="K20" s="4">
        <f t="shared" si="0"/>
        <v>32.28634025</v>
      </c>
      <c r="L20" s="5">
        <f t="shared" si="0"/>
        <v>594.8641499999999</v>
      </c>
      <c r="M20" s="82">
        <f>SUM(C20:L20)</f>
        <v>77733.26699724999</v>
      </c>
      <c r="N20" s="83">
        <f>N21+N37+N38+N41+N39</f>
        <v>-11246.868179860001</v>
      </c>
      <c r="O20" s="82">
        <f aca="true" t="shared" si="1" ref="O20:O42">M20+N20</f>
        <v>66486.39881738999</v>
      </c>
      <c r="P20" s="83">
        <f>P21+P37+P38+P41+P43</f>
        <v>-109.199</v>
      </c>
      <c r="Q20" s="84">
        <f>O20+P20</f>
        <v>66377.19981738999</v>
      </c>
      <c r="R20" s="82">
        <f>Q20/$Q$11*100</f>
        <v>7.182125061392555</v>
      </c>
    </row>
    <row r="21" spans="2:18" s="87" customFormat="1" ht="18.75" customHeight="1">
      <c r="B21" s="75" t="s">
        <v>59</v>
      </c>
      <c r="C21" s="4">
        <f>C22+C35+C36</f>
        <v>25478.425895999997</v>
      </c>
      <c r="D21" s="4">
        <f>D22+D35+D36</f>
        <v>16487.242000000002</v>
      </c>
      <c r="E21" s="5">
        <f>E22+E35+E36</f>
        <v>13229.868000000002</v>
      </c>
      <c r="F21" s="5">
        <f>F22+F35+F36</f>
        <v>260.287</v>
      </c>
      <c r="G21" s="5">
        <f>G22+G35+G36</f>
        <v>7078.411</v>
      </c>
      <c r="H21" s="5"/>
      <c r="I21" s="4">
        <f>I22+I35+I36</f>
        <v>2528.0299999999997</v>
      </c>
      <c r="J21" s="4"/>
      <c r="K21" s="86">
        <f>K22+K35+K36</f>
        <v>32.28634025</v>
      </c>
      <c r="L21" s="86">
        <f>L22+L35+L36</f>
        <v>328.0118499999999</v>
      </c>
      <c r="M21" s="4">
        <f>SUM(C21:L21)</f>
        <v>65422.56208625</v>
      </c>
      <c r="N21" s="4">
        <f>N22+N35+N36</f>
        <v>-3263.3076738600002</v>
      </c>
      <c r="O21" s="86">
        <f t="shared" si="1"/>
        <v>62159.25441239</v>
      </c>
      <c r="P21" s="4">
        <f>P22+P35+P36</f>
        <v>0</v>
      </c>
      <c r="Q21" s="76">
        <f aca="true" t="shared" si="2" ref="Q21:Q42">O21+P21</f>
        <v>62159.25441239</v>
      </c>
      <c r="R21" s="86">
        <f aca="true" t="shared" si="3" ref="R21:R44">Q21/$Q$11*100</f>
        <v>6.725736248906081</v>
      </c>
    </row>
    <row r="22" spans="2:18" ht="28.5" customHeight="1">
      <c r="B22" s="88" t="s">
        <v>60</v>
      </c>
      <c r="C22" s="89">
        <f>C23+C27+C28+C33+C34</f>
        <v>21667.330896</v>
      </c>
      <c r="D22" s="89">
        <f>D23+D27+D28+D33+D34</f>
        <v>13005.623000000001</v>
      </c>
      <c r="E22" s="90">
        <f aca="true" t="shared" si="4" ref="E22:L22">E23+E27+E28+E33+E34</f>
        <v>0</v>
      </c>
      <c r="F22" s="90">
        <f t="shared" si="4"/>
        <v>0</v>
      </c>
      <c r="G22" s="91">
        <f t="shared" si="4"/>
        <v>512.769</v>
      </c>
      <c r="H22" s="90">
        <f t="shared" si="4"/>
        <v>0</v>
      </c>
      <c r="I22" s="89">
        <f>I23+I27+I28+I33+I34</f>
        <v>268.438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89">
        <f>SUM(C22:L22)</f>
        <v>35454.160896</v>
      </c>
      <c r="N22" s="7">
        <f>N23+N27+N28+N33+N34</f>
        <v>0</v>
      </c>
      <c r="O22" s="89">
        <f t="shared" si="1"/>
        <v>35454.160896</v>
      </c>
      <c r="P22" s="7">
        <f>P23+P27+P28+P33+P34</f>
        <v>0</v>
      </c>
      <c r="Q22" s="92">
        <f t="shared" si="2"/>
        <v>35454.160896</v>
      </c>
      <c r="R22" s="89">
        <f t="shared" si="3"/>
        <v>3.8362000536680374</v>
      </c>
    </row>
    <row r="23" spans="2:18" ht="33.75" customHeight="1">
      <c r="B23" s="93" t="s">
        <v>61</v>
      </c>
      <c r="C23" s="89">
        <f aca="true" t="shared" si="5" ref="C23:H23">C24+C25+C26</f>
        <v>5087.1810000000005</v>
      </c>
      <c r="D23" s="89">
        <f>D24+D25+D26</f>
        <v>5789.322999999999</v>
      </c>
      <c r="E23" s="90">
        <f t="shared" si="5"/>
        <v>0</v>
      </c>
      <c r="F23" s="90">
        <f t="shared" si="5"/>
        <v>0</v>
      </c>
      <c r="G23" s="90">
        <f t="shared" si="5"/>
        <v>0</v>
      </c>
      <c r="H23" s="90">
        <f t="shared" si="5"/>
        <v>0</v>
      </c>
      <c r="I23" s="7"/>
      <c r="J23" s="7">
        <f>J24+J25+J26</f>
        <v>0</v>
      </c>
      <c r="K23" s="2">
        <f>K24+K25+K26</f>
        <v>0</v>
      </c>
      <c r="L23" s="7">
        <f>L24+L25+L26</f>
        <v>0</v>
      </c>
      <c r="M23" s="89">
        <f aca="true" t="shared" si="6" ref="M23:M42">SUM(C23:L23)</f>
        <v>10876.504</v>
      </c>
      <c r="N23" s="7">
        <f>N24+N25+N26</f>
        <v>0</v>
      </c>
      <c r="O23" s="89">
        <f t="shared" si="1"/>
        <v>10876.504</v>
      </c>
      <c r="P23" s="7">
        <f>P24+P25+P26</f>
        <v>0</v>
      </c>
      <c r="Q23" s="92">
        <f t="shared" si="2"/>
        <v>10876.504</v>
      </c>
      <c r="R23" s="89">
        <f>Q23/$Q$11*100</f>
        <v>1.1768560917550315</v>
      </c>
    </row>
    <row r="24" spans="2:18" ht="22.5" customHeight="1">
      <c r="B24" s="94" t="s">
        <v>62</v>
      </c>
      <c r="C24" s="2">
        <v>3680.717</v>
      </c>
      <c r="D24" s="2">
        <v>8.351</v>
      </c>
      <c r="E24" s="90"/>
      <c r="F24" s="90"/>
      <c r="G24" s="90"/>
      <c r="H24" s="90"/>
      <c r="I24" s="89"/>
      <c r="J24" s="2"/>
      <c r="K24" s="2"/>
      <c r="L24" s="2"/>
      <c r="M24" s="89">
        <f t="shared" si="6"/>
        <v>3689.068</v>
      </c>
      <c r="N24" s="2"/>
      <c r="O24" s="89">
        <f t="shared" si="1"/>
        <v>3689.068</v>
      </c>
      <c r="P24" s="2"/>
      <c r="Q24" s="92">
        <f t="shared" si="2"/>
        <v>3689.068</v>
      </c>
      <c r="R24" s="89">
        <f>Q24/$Q$11*100</f>
        <v>0.399163384548799</v>
      </c>
    </row>
    <row r="25" spans="2:18" ht="30" customHeight="1">
      <c r="B25" s="94" t="s">
        <v>63</v>
      </c>
      <c r="C25" s="2">
        <v>798.3239999999998</v>
      </c>
      <c r="D25" s="2">
        <v>5775.9259999999995</v>
      </c>
      <c r="E25" s="80"/>
      <c r="F25" s="80"/>
      <c r="G25" s="80"/>
      <c r="H25" s="80"/>
      <c r="I25" s="89"/>
      <c r="J25" s="2"/>
      <c r="K25" s="2"/>
      <c r="L25" s="2"/>
      <c r="M25" s="89">
        <f t="shared" si="6"/>
        <v>6574.249999999999</v>
      </c>
      <c r="N25" s="2"/>
      <c r="O25" s="89">
        <f t="shared" si="1"/>
        <v>6574.249999999999</v>
      </c>
      <c r="P25" s="2"/>
      <c r="Q25" s="92">
        <f t="shared" si="2"/>
        <v>6574.249999999999</v>
      </c>
      <c r="R25" s="89">
        <f>Q25/$Q$11*100</f>
        <v>0.7113449469811728</v>
      </c>
    </row>
    <row r="26" spans="2:18" ht="36" customHeight="1">
      <c r="B26" s="95" t="s">
        <v>64</v>
      </c>
      <c r="C26" s="2">
        <v>608.14</v>
      </c>
      <c r="D26" s="2">
        <v>5.046</v>
      </c>
      <c r="E26" s="80"/>
      <c r="F26" s="80"/>
      <c r="G26" s="80"/>
      <c r="H26" s="80"/>
      <c r="I26" s="89"/>
      <c r="J26" s="2"/>
      <c r="K26" s="2"/>
      <c r="L26" s="2"/>
      <c r="M26" s="89">
        <f t="shared" si="6"/>
        <v>613.186</v>
      </c>
      <c r="N26" s="2"/>
      <c r="O26" s="89">
        <f t="shared" si="1"/>
        <v>613.186</v>
      </c>
      <c r="P26" s="2"/>
      <c r="Q26" s="92">
        <f t="shared" si="2"/>
        <v>613.186</v>
      </c>
      <c r="R26" s="89">
        <f t="shared" si="3"/>
        <v>0.06634776022505952</v>
      </c>
    </row>
    <row r="27" spans="2:18" ht="23.25" customHeight="1">
      <c r="B27" s="93" t="s">
        <v>65</v>
      </c>
      <c r="C27" s="2">
        <v>0.912453</v>
      </c>
      <c r="D27" s="2">
        <v>3053.16</v>
      </c>
      <c r="E27" s="90"/>
      <c r="F27" s="90"/>
      <c r="G27" s="90"/>
      <c r="H27" s="90"/>
      <c r="I27" s="89"/>
      <c r="J27" s="2"/>
      <c r="K27" s="2"/>
      <c r="L27" s="2"/>
      <c r="M27" s="89">
        <f t="shared" si="6"/>
        <v>3054.0724529999998</v>
      </c>
      <c r="N27" s="2"/>
      <c r="O27" s="89">
        <f t="shared" si="1"/>
        <v>3054.0724529999998</v>
      </c>
      <c r="P27" s="2"/>
      <c r="Q27" s="92">
        <f t="shared" si="2"/>
        <v>3054.0724529999998</v>
      </c>
      <c r="R27" s="89">
        <f t="shared" si="3"/>
        <v>0.3304557945249946</v>
      </c>
    </row>
    <row r="28" spans="2:18" ht="36.75" customHeight="1">
      <c r="B28" s="96" t="s">
        <v>66</v>
      </c>
      <c r="C28" s="78">
        <f>SUM(C29:C32)</f>
        <v>16253.361443</v>
      </c>
      <c r="D28" s="78">
        <f>D29+D30+D31+D32</f>
        <v>4099.88</v>
      </c>
      <c r="E28" s="80">
        <f aca="true" t="shared" si="7" ref="E28:L28">E29+E30+E31+E32</f>
        <v>0</v>
      </c>
      <c r="F28" s="80">
        <f t="shared" si="7"/>
        <v>0</v>
      </c>
      <c r="G28" s="97">
        <f t="shared" si="7"/>
        <v>512.769</v>
      </c>
      <c r="H28" s="80">
        <f t="shared" si="7"/>
        <v>0</v>
      </c>
      <c r="I28" s="78">
        <f>I29+I30+I31+I32</f>
        <v>136.95800000000003</v>
      </c>
      <c r="J28" s="2">
        <f t="shared" si="7"/>
        <v>0</v>
      </c>
      <c r="K28" s="2">
        <f t="shared" si="7"/>
        <v>0</v>
      </c>
      <c r="L28" s="2">
        <f t="shared" si="7"/>
        <v>0</v>
      </c>
      <c r="M28" s="89">
        <f t="shared" si="6"/>
        <v>21002.968442999998</v>
      </c>
      <c r="N28" s="2">
        <f>N29+N30+N31</f>
        <v>0</v>
      </c>
      <c r="O28" s="89">
        <f t="shared" si="1"/>
        <v>21002.968442999998</v>
      </c>
      <c r="P28" s="2">
        <f>P29+P30+P31</f>
        <v>0</v>
      </c>
      <c r="Q28" s="92">
        <f t="shared" si="2"/>
        <v>21002.968442999998</v>
      </c>
      <c r="R28" s="89">
        <f t="shared" si="3"/>
        <v>2.272556637416143</v>
      </c>
    </row>
    <row r="29" spans="2:18" ht="25.5" customHeight="1">
      <c r="B29" s="94" t="s">
        <v>67</v>
      </c>
      <c r="C29" s="2">
        <v>9958.388</v>
      </c>
      <c r="D29" s="2">
        <v>3328.989</v>
      </c>
      <c r="E29" s="90"/>
      <c r="F29" s="90"/>
      <c r="G29" s="90"/>
      <c r="H29" s="90"/>
      <c r="I29" s="89"/>
      <c r="J29" s="2"/>
      <c r="K29" s="2"/>
      <c r="L29" s="2"/>
      <c r="M29" s="89">
        <f t="shared" si="6"/>
        <v>13287.377</v>
      </c>
      <c r="N29" s="2"/>
      <c r="O29" s="89">
        <f t="shared" si="1"/>
        <v>13287.377</v>
      </c>
      <c r="P29" s="2"/>
      <c r="Q29" s="92">
        <f t="shared" si="2"/>
        <v>13287.377</v>
      </c>
      <c r="R29" s="89">
        <f t="shared" si="3"/>
        <v>1.4377166197792686</v>
      </c>
    </row>
    <row r="30" spans="2:18" ht="20.25" customHeight="1">
      <c r="B30" s="94" t="s">
        <v>68</v>
      </c>
      <c r="C30" s="2">
        <v>5610.468</v>
      </c>
      <c r="D30" s="2"/>
      <c r="E30" s="80"/>
      <c r="F30" s="80"/>
      <c r="G30" s="80"/>
      <c r="H30" s="80"/>
      <c r="I30" s="80">
        <v>236.723</v>
      </c>
      <c r="J30" s="2"/>
      <c r="K30" s="2"/>
      <c r="L30" s="2"/>
      <c r="M30" s="89">
        <f t="shared" si="6"/>
        <v>5847.191</v>
      </c>
      <c r="N30" s="2"/>
      <c r="O30" s="89">
        <f t="shared" si="1"/>
        <v>5847.191</v>
      </c>
      <c r="P30" s="2"/>
      <c r="Q30" s="92">
        <f t="shared" si="2"/>
        <v>5847.191</v>
      </c>
      <c r="R30" s="89">
        <f t="shared" si="3"/>
        <v>0.6326759359446007</v>
      </c>
    </row>
    <row r="31" spans="2:18" s="99" customFormat="1" ht="36.75" customHeight="1">
      <c r="B31" s="98" t="s">
        <v>69</v>
      </c>
      <c r="C31" s="2">
        <v>306.511443</v>
      </c>
      <c r="D31" s="2">
        <v>17.257</v>
      </c>
      <c r="E31" s="80"/>
      <c r="F31" s="80">
        <v>0</v>
      </c>
      <c r="G31" s="80">
        <v>512.769</v>
      </c>
      <c r="H31" s="80"/>
      <c r="I31" s="2"/>
      <c r="J31" s="2"/>
      <c r="K31" s="2"/>
      <c r="L31" s="2"/>
      <c r="M31" s="89">
        <f t="shared" si="6"/>
        <v>836.5374429999999</v>
      </c>
      <c r="N31" s="2"/>
      <c r="O31" s="89">
        <f t="shared" si="1"/>
        <v>836.5374429999999</v>
      </c>
      <c r="P31" s="2"/>
      <c r="Q31" s="92">
        <f t="shared" si="2"/>
        <v>836.5374429999999</v>
      </c>
      <c r="R31" s="89">
        <f t="shared" si="3"/>
        <v>0.09051476336290845</v>
      </c>
    </row>
    <row r="32" spans="2:18" ht="58.5" customHeight="1">
      <c r="B32" s="98" t="s">
        <v>70</v>
      </c>
      <c r="C32" s="2">
        <v>377.994</v>
      </c>
      <c r="D32" s="2">
        <v>753.634</v>
      </c>
      <c r="E32" s="80"/>
      <c r="F32" s="80">
        <v>0</v>
      </c>
      <c r="G32" s="80"/>
      <c r="H32" s="80"/>
      <c r="I32" s="2">
        <v>-99.765</v>
      </c>
      <c r="J32" s="100"/>
      <c r="K32" s="2"/>
      <c r="L32" s="2"/>
      <c r="M32" s="89">
        <f t="shared" si="6"/>
        <v>1031.863</v>
      </c>
      <c r="N32" s="2"/>
      <c r="O32" s="89">
        <f t="shared" si="1"/>
        <v>1031.863</v>
      </c>
      <c r="P32" s="2"/>
      <c r="Q32" s="92">
        <f t="shared" si="2"/>
        <v>1031.863</v>
      </c>
      <c r="R32" s="89">
        <f t="shared" si="3"/>
        <v>0.11164931832936595</v>
      </c>
    </row>
    <row r="33" spans="2:18" ht="36" customHeight="1">
      <c r="B33" s="96" t="s">
        <v>71</v>
      </c>
      <c r="C33" s="2">
        <v>258.383</v>
      </c>
      <c r="D33" s="2">
        <v>0</v>
      </c>
      <c r="E33" s="80"/>
      <c r="F33" s="80"/>
      <c r="G33" s="80"/>
      <c r="H33" s="80"/>
      <c r="I33" s="2"/>
      <c r="J33" s="2"/>
      <c r="K33" s="2"/>
      <c r="L33" s="2"/>
      <c r="M33" s="89">
        <f t="shared" si="6"/>
        <v>258.383</v>
      </c>
      <c r="N33" s="2"/>
      <c r="O33" s="89">
        <f t="shared" si="1"/>
        <v>258.383</v>
      </c>
      <c r="P33" s="2"/>
      <c r="Q33" s="92">
        <f t="shared" si="2"/>
        <v>258.383</v>
      </c>
      <c r="R33" s="89">
        <f t="shared" si="3"/>
        <v>0.02795747673663709</v>
      </c>
    </row>
    <row r="34" spans="2:18" ht="33" customHeight="1">
      <c r="B34" s="101" t="s">
        <v>72</v>
      </c>
      <c r="C34" s="2">
        <v>67.493</v>
      </c>
      <c r="D34" s="2">
        <v>63.26</v>
      </c>
      <c r="E34" s="80"/>
      <c r="F34" s="80"/>
      <c r="G34" s="80"/>
      <c r="H34" s="80"/>
      <c r="I34" s="2">
        <v>131.48</v>
      </c>
      <c r="J34" s="2"/>
      <c r="K34" s="2"/>
      <c r="L34" s="2"/>
      <c r="M34" s="89">
        <f t="shared" si="6"/>
        <v>262.23299999999995</v>
      </c>
      <c r="N34" s="2"/>
      <c r="O34" s="89">
        <f t="shared" si="1"/>
        <v>262.23299999999995</v>
      </c>
      <c r="P34" s="2"/>
      <c r="Q34" s="92">
        <f t="shared" si="2"/>
        <v>262.23299999999995</v>
      </c>
      <c r="R34" s="89">
        <f t="shared" si="3"/>
        <v>0.028374053235230463</v>
      </c>
    </row>
    <row r="35" spans="2:18" ht="27.75" customHeight="1">
      <c r="B35" s="102" t="s">
        <v>103</v>
      </c>
      <c r="C35" s="2">
        <v>1941.656</v>
      </c>
      <c r="D35" s="2"/>
      <c r="E35" s="80">
        <v>13221.011000000002</v>
      </c>
      <c r="F35" s="80">
        <v>257.9</v>
      </c>
      <c r="G35" s="80">
        <v>6558.951</v>
      </c>
      <c r="H35" s="80"/>
      <c r="I35" s="2">
        <v>2.197</v>
      </c>
      <c r="J35" s="2"/>
      <c r="K35" s="2"/>
      <c r="L35" s="2"/>
      <c r="M35" s="89">
        <f t="shared" si="6"/>
        <v>21981.715</v>
      </c>
      <c r="N35" s="103">
        <v>-12.53121</v>
      </c>
      <c r="O35" s="89">
        <f t="shared" si="1"/>
        <v>21969.18379</v>
      </c>
      <c r="P35" s="2"/>
      <c r="Q35" s="92">
        <f t="shared" si="2"/>
        <v>21969.18379</v>
      </c>
      <c r="R35" s="89">
        <f t="shared" si="3"/>
        <v>2.3771027688811945</v>
      </c>
    </row>
    <row r="36" spans="2:18" ht="27" customHeight="1">
      <c r="B36" s="104" t="s">
        <v>73</v>
      </c>
      <c r="C36" s="2">
        <v>1869.439</v>
      </c>
      <c r="D36" s="2">
        <v>3481.6189999999997</v>
      </c>
      <c r="E36" s="2">
        <v>8.857</v>
      </c>
      <c r="F36" s="2">
        <v>2.387</v>
      </c>
      <c r="G36" s="2">
        <v>6.691</v>
      </c>
      <c r="H36" s="80"/>
      <c r="I36" s="2">
        <v>2257.395</v>
      </c>
      <c r="J36" s="105"/>
      <c r="K36" s="2">
        <v>32.28634025</v>
      </c>
      <c r="L36" s="2">
        <v>328.0118499999999</v>
      </c>
      <c r="M36" s="89">
        <f t="shared" si="6"/>
        <v>7986.686190249999</v>
      </c>
      <c r="N36" s="103">
        <v>-3250.77646386</v>
      </c>
      <c r="O36" s="89">
        <f t="shared" si="1"/>
        <v>4735.9097263899985</v>
      </c>
      <c r="P36" s="2"/>
      <c r="Q36" s="92">
        <f t="shared" si="2"/>
        <v>4735.9097263899985</v>
      </c>
      <c r="R36" s="89">
        <f t="shared" si="3"/>
        <v>0.5124334263568491</v>
      </c>
    </row>
    <row r="37" spans="2:18" ht="24" customHeight="1">
      <c r="B37" s="106" t="s">
        <v>74</v>
      </c>
      <c r="C37" s="2">
        <v>0</v>
      </c>
      <c r="D37" s="2">
        <v>2583.8540000000003</v>
      </c>
      <c r="E37" s="80">
        <v>1967.149</v>
      </c>
      <c r="F37" s="80">
        <v>0</v>
      </c>
      <c r="G37" s="80">
        <v>83.4</v>
      </c>
      <c r="H37" s="80"/>
      <c r="I37" s="2">
        <v>3082.188</v>
      </c>
      <c r="J37" s="2">
        <v>0.117206</v>
      </c>
      <c r="K37" s="2"/>
      <c r="L37" s="2">
        <v>266.85229999999996</v>
      </c>
      <c r="M37" s="89">
        <f t="shared" si="6"/>
        <v>7983.560506</v>
      </c>
      <c r="N37" s="78">
        <f>-M37</f>
        <v>-7983.560506</v>
      </c>
      <c r="O37" s="89">
        <f t="shared" si="1"/>
        <v>0</v>
      </c>
      <c r="P37" s="2"/>
      <c r="Q37" s="92">
        <f t="shared" si="2"/>
        <v>0</v>
      </c>
      <c r="R37" s="89">
        <f t="shared" si="3"/>
        <v>0</v>
      </c>
    </row>
    <row r="38" spans="2:18" ht="23.25" customHeight="1">
      <c r="B38" s="107" t="s">
        <v>75</v>
      </c>
      <c r="C38" s="2">
        <v>129.704</v>
      </c>
      <c r="D38" s="2">
        <v>65.91000000000001</v>
      </c>
      <c r="E38" s="80"/>
      <c r="F38" s="80"/>
      <c r="G38" s="80"/>
      <c r="H38" s="80"/>
      <c r="I38" s="2">
        <v>40.429</v>
      </c>
      <c r="J38" s="105"/>
      <c r="K38" s="2"/>
      <c r="L38" s="2"/>
      <c r="M38" s="89">
        <f t="shared" si="6"/>
        <v>236.04300000000003</v>
      </c>
      <c r="N38" s="2">
        <v>0</v>
      </c>
      <c r="O38" s="89">
        <f t="shared" si="1"/>
        <v>236.04300000000003</v>
      </c>
      <c r="P38" s="2"/>
      <c r="Q38" s="92">
        <f t="shared" si="2"/>
        <v>236.04300000000003</v>
      </c>
      <c r="R38" s="89">
        <f t="shared" si="3"/>
        <v>0.02554025102791604</v>
      </c>
    </row>
    <row r="39" spans="2:18" ht="20.25" customHeight="1">
      <c r="B39" s="57" t="s">
        <v>76</v>
      </c>
      <c r="C39" s="2">
        <v>2.667</v>
      </c>
      <c r="D39" s="2">
        <v>0</v>
      </c>
      <c r="E39" s="2"/>
      <c r="F39" s="2"/>
      <c r="G39" s="2">
        <v>0</v>
      </c>
      <c r="H39" s="2"/>
      <c r="I39" s="2"/>
      <c r="J39" s="2"/>
      <c r="K39" s="2"/>
      <c r="L39" s="2">
        <v>0</v>
      </c>
      <c r="M39" s="89">
        <f t="shared" si="6"/>
        <v>2.667</v>
      </c>
      <c r="N39" s="78"/>
      <c r="O39" s="89">
        <f t="shared" si="1"/>
        <v>2.667</v>
      </c>
      <c r="P39" s="2"/>
      <c r="Q39" s="92">
        <f t="shared" si="2"/>
        <v>2.667</v>
      </c>
      <c r="R39" s="89">
        <f t="shared" si="3"/>
        <v>0.00028857390175286734</v>
      </c>
    </row>
    <row r="40" spans="2:18" ht="20.25" customHeight="1">
      <c r="B40" s="108" t="s">
        <v>77</v>
      </c>
      <c r="C40" s="2">
        <v>1.1129999999999995</v>
      </c>
      <c r="D40" s="2">
        <v>10.997</v>
      </c>
      <c r="E40" s="2">
        <v>0</v>
      </c>
      <c r="F40" s="2">
        <v>0</v>
      </c>
      <c r="G40" s="2">
        <v>0</v>
      </c>
      <c r="H40" s="2"/>
      <c r="I40" s="2">
        <v>24.158</v>
      </c>
      <c r="J40" s="2">
        <v>2.1279999999999997</v>
      </c>
      <c r="K40" s="2"/>
      <c r="L40" s="2"/>
      <c r="M40" s="89">
        <f t="shared" si="6"/>
        <v>38.396</v>
      </c>
      <c r="N40" s="2"/>
      <c r="O40" s="89">
        <f t="shared" si="1"/>
        <v>38.396</v>
      </c>
      <c r="P40" s="2"/>
      <c r="Q40" s="92">
        <f t="shared" si="2"/>
        <v>38.396</v>
      </c>
      <c r="R40" s="89">
        <f t="shared" si="3"/>
        <v>0.004154512010387362</v>
      </c>
    </row>
    <row r="41" spans="2:18" ht="29.25" customHeight="1">
      <c r="B41" s="57" t="s">
        <v>78</v>
      </c>
      <c r="C41" s="2">
        <v>109.199</v>
      </c>
      <c r="D41" s="2"/>
      <c r="E41" s="2"/>
      <c r="F41" s="2"/>
      <c r="G41" s="2"/>
      <c r="H41" s="2"/>
      <c r="I41" s="2"/>
      <c r="J41" s="2"/>
      <c r="K41" s="2"/>
      <c r="L41" s="2"/>
      <c r="M41" s="89">
        <f t="shared" si="6"/>
        <v>109.199</v>
      </c>
      <c r="N41" s="2"/>
      <c r="O41" s="89">
        <f t="shared" si="1"/>
        <v>109.199</v>
      </c>
      <c r="P41" s="2">
        <f>-O41</f>
        <v>-109.199</v>
      </c>
      <c r="Q41" s="79">
        <f t="shared" si="2"/>
        <v>0</v>
      </c>
      <c r="R41" s="89">
        <f t="shared" si="3"/>
        <v>0</v>
      </c>
    </row>
    <row r="42" spans="2:18" ht="29.25" customHeight="1">
      <c r="B42" s="108" t="s">
        <v>79</v>
      </c>
      <c r="C42" s="2">
        <v>-286.264</v>
      </c>
      <c r="D42" s="2">
        <v>0.00034</v>
      </c>
      <c r="E42" s="2"/>
      <c r="F42" s="2"/>
      <c r="G42" s="2"/>
      <c r="H42" s="2"/>
      <c r="I42" s="2"/>
      <c r="J42" s="2"/>
      <c r="K42" s="2"/>
      <c r="L42" s="2"/>
      <c r="M42" s="89">
        <f t="shared" si="6"/>
        <v>-286.26366</v>
      </c>
      <c r="N42" s="2"/>
      <c r="O42" s="89">
        <f t="shared" si="1"/>
        <v>-286.26366</v>
      </c>
      <c r="P42" s="2"/>
      <c r="Q42" s="79">
        <f t="shared" si="2"/>
        <v>-286.26366</v>
      </c>
      <c r="R42" s="89">
        <f t="shared" si="3"/>
        <v>-0.030974211209694874</v>
      </c>
    </row>
    <row r="43" spans="2:18" ht="57.75" customHeight="1">
      <c r="B43" s="108" t="s">
        <v>80</v>
      </c>
      <c r="C43" s="2">
        <v>-0.604</v>
      </c>
      <c r="D43" s="2">
        <v>8.726</v>
      </c>
      <c r="E43" s="2"/>
      <c r="F43" s="2"/>
      <c r="G43" s="2"/>
      <c r="H43" s="2"/>
      <c r="I43" s="2"/>
      <c r="J43" s="2"/>
      <c r="K43" s="2"/>
      <c r="L43" s="2"/>
      <c r="M43" s="89">
        <f>SUM(C43:L43)</f>
        <v>8.122000000000002</v>
      </c>
      <c r="N43" s="2"/>
      <c r="O43" s="89">
        <f>M43+N43</f>
        <v>8.122000000000002</v>
      </c>
      <c r="P43" s="2"/>
      <c r="Q43" s="79">
        <f>O43+P43</f>
        <v>8.122000000000002</v>
      </c>
      <c r="R43" s="89">
        <f t="shared" si="3"/>
        <v>0.0008788141095001084</v>
      </c>
    </row>
    <row r="44" spans="2:18" ht="54" customHeight="1">
      <c r="B44" s="108" t="s">
        <v>81</v>
      </c>
      <c r="C44" s="2">
        <v>4042.441</v>
      </c>
      <c r="D44" s="2">
        <v>109.36506499999999</v>
      </c>
      <c r="E44" s="2">
        <v>0</v>
      </c>
      <c r="F44" s="2">
        <v>0.596</v>
      </c>
      <c r="G44" s="2">
        <v>0</v>
      </c>
      <c r="H44" s="2"/>
      <c r="I44" s="2">
        <v>59.052000000000135</v>
      </c>
      <c r="J44" s="109">
        <v>7.527000000000002</v>
      </c>
      <c r="K44" s="109"/>
      <c r="L44" s="2"/>
      <c r="M44" s="89">
        <f>SUM(C44:L44)</f>
        <v>4218.981065</v>
      </c>
      <c r="N44" s="2"/>
      <c r="O44" s="89">
        <f>M44+N44</f>
        <v>4218.981065</v>
      </c>
      <c r="P44" s="2"/>
      <c r="Q44" s="79">
        <f>O44+P44</f>
        <v>4218.981065</v>
      </c>
      <c r="R44" s="89">
        <f t="shared" si="3"/>
        <v>0.45650087264661326</v>
      </c>
    </row>
    <row r="45" spans="2:18" ht="36" customHeight="1">
      <c r="B45" s="108"/>
      <c r="C45" s="109"/>
      <c r="D45" s="2"/>
      <c r="E45" s="2"/>
      <c r="F45" s="2"/>
      <c r="G45" s="2"/>
      <c r="H45" s="2"/>
      <c r="I45" s="2"/>
      <c r="J45" s="2"/>
      <c r="K45" s="2"/>
      <c r="L45" s="2"/>
      <c r="M45" s="89"/>
      <c r="N45" s="2"/>
      <c r="O45" s="89"/>
      <c r="P45" s="2"/>
      <c r="Q45" s="79"/>
      <c r="R45" s="89"/>
    </row>
    <row r="46" spans="2:18" ht="12.7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5"/>
      <c r="M46" s="86"/>
      <c r="N46" s="4"/>
      <c r="O46" s="86"/>
      <c r="P46" s="4"/>
      <c r="Q46" s="76"/>
      <c r="R46" s="86"/>
    </row>
    <row r="47" spans="2:18" s="87" customFormat="1" ht="30.75" customHeight="1">
      <c r="B47" s="6" t="s">
        <v>82</v>
      </c>
      <c r="C47" s="4">
        <f>C48+C61+C64+C67</f>
        <v>40359.662809</v>
      </c>
      <c r="D47" s="4">
        <f aca="true" t="shared" si="8" ref="D47:L47">D48+D61+D64+D67+D68</f>
        <v>13921.686636</v>
      </c>
      <c r="E47" s="4">
        <f>E48+E61+E64+E67+E68</f>
        <v>15081.71092</v>
      </c>
      <c r="F47" s="4">
        <f t="shared" si="8"/>
        <v>253.756633</v>
      </c>
      <c r="G47" s="4">
        <f>G48+G61+G64+G67+G68</f>
        <v>7485.906494</v>
      </c>
      <c r="H47" s="4">
        <f t="shared" si="8"/>
        <v>0</v>
      </c>
      <c r="I47" s="4">
        <f t="shared" si="8"/>
        <v>5115.576000000001</v>
      </c>
      <c r="J47" s="4">
        <f>J48+J61+J64+J67+J68</f>
        <v>9.946000000000002</v>
      </c>
      <c r="K47" s="4">
        <f t="shared" si="8"/>
        <v>11.619</v>
      </c>
      <c r="L47" s="86">
        <f t="shared" si="8"/>
        <v>585.04041</v>
      </c>
      <c r="M47" s="86">
        <f>SUM(C47:L47)</f>
        <v>82824.904902</v>
      </c>
      <c r="N47" s="4">
        <f>N48+N61+N64+N67+N68</f>
        <v>-11246.868179860001</v>
      </c>
      <c r="O47" s="86">
        <f aca="true" t="shared" si="9" ref="O47:O67">M47+N47</f>
        <v>71578.03672214</v>
      </c>
      <c r="P47" s="4">
        <f>P48+P61+P64+P67+P68</f>
        <v>-742.3593000000001</v>
      </c>
      <c r="Q47" s="76">
        <f aca="true" t="shared" si="10" ref="Q47:Q67">O47+P47</f>
        <v>70835.67742214</v>
      </c>
      <c r="R47" s="86">
        <f aca="true" t="shared" si="11" ref="R47:R67">Q47/$Q$11*100</f>
        <v>7.664539863897425</v>
      </c>
    </row>
    <row r="48" spans="2:18" ht="19.5" customHeight="1">
      <c r="B48" s="110" t="s">
        <v>83</v>
      </c>
      <c r="C48" s="4">
        <f>SUM(C49:C53)+C60</f>
        <v>37678.322269</v>
      </c>
      <c r="D48" s="4">
        <f>D49+D50+D51+D52+D53+D60</f>
        <v>12376.146636000001</v>
      </c>
      <c r="E48" s="5">
        <f>E49+E50+E51+E52+E53+E60</f>
        <v>15091.44892</v>
      </c>
      <c r="F48" s="5">
        <f aca="true" t="shared" si="12" ref="F48:L48">F49+F50+F51+F52+F53+F60</f>
        <v>257.804255</v>
      </c>
      <c r="G48" s="5">
        <f t="shared" si="12"/>
        <v>7495.089</v>
      </c>
      <c r="H48" s="5">
        <f t="shared" si="12"/>
        <v>0</v>
      </c>
      <c r="I48" s="4">
        <f>I49+I50+I51+I52+I53+I60</f>
        <v>5023.361000000001</v>
      </c>
      <c r="J48" s="4">
        <f t="shared" si="12"/>
        <v>9.946000000000002</v>
      </c>
      <c r="K48" s="111">
        <f t="shared" si="12"/>
        <v>11.619</v>
      </c>
      <c r="L48" s="4">
        <f t="shared" si="12"/>
        <v>355.1102</v>
      </c>
      <c r="M48" s="89">
        <f aca="true" t="shared" si="13" ref="M48:M67">SUM(C48:L48)</f>
        <v>78298.84728000002</v>
      </c>
      <c r="N48" s="4">
        <f>N49+N50+N51+N52+N53+N60</f>
        <v>-11210.23117986</v>
      </c>
      <c r="O48" s="89">
        <f t="shared" si="9"/>
        <v>67088.61610014002</v>
      </c>
      <c r="P48" s="4">
        <f>P49+P50+P51+P52+P53+P60</f>
        <v>0</v>
      </c>
      <c r="Q48" s="79">
        <f t="shared" si="10"/>
        <v>67088.61610014002</v>
      </c>
      <c r="R48" s="89">
        <f t="shared" si="11"/>
        <v>7.259101504018613</v>
      </c>
    </row>
    <row r="49" spans="1:18" ht="23.25" customHeight="1">
      <c r="A49" s="112"/>
      <c r="B49" s="113" t="s">
        <v>84</v>
      </c>
      <c r="C49" s="114">
        <v>9935.4139</v>
      </c>
      <c r="D49" s="115">
        <v>5804.756410000001</v>
      </c>
      <c r="E49" s="90">
        <v>59.718</v>
      </c>
      <c r="F49" s="90">
        <v>30.618</v>
      </c>
      <c r="G49" s="90">
        <v>66.857</v>
      </c>
      <c r="H49" s="90"/>
      <c r="I49" s="7">
        <v>3050.665</v>
      </c>
      <c r="J49" s="115"/>
      <c r="K49" s="7"/>
      <c r="L49" s="115">
        <v>118.161</v>
      </c>
      <c r="M49" s="89">
        <f t="shared" si="13"/>
        <v>19066.18931</v>
      </c>
      <c r="N49" s="3"/>
      <c r="O49" s="89">
        <f t="shared" si="9"/>
        <v>19066.18931</v>
      </c>
      <c r="P49" s="3"/>
      <c r="Q49" s="79">
        <f t="shared" si="10"/>
        <v>19066.18931</v>
      </c>
      <c r="R49" s="89">
        <f t="shared" si="11"/>
        <v>2.0629938660463103</v>
      </c>
    </row>
    <row r="50" spans="1:18" ht="23.25" customHeight="1">
      <c r="A50" s="112"/>
      <c r="B50" s="113" t="s">
        <v>85</v>
      </c>
      <c r="C50" s="115">
        <v>1109.182804</v>
      </c>
      <c r="D50" s="115">
        <v>3630.8104900000003</v>
      </c>
      <c r="E50" s="90">
        <v>104.251</v>
      </c>
      <c r="F50" s="90">
        <v>6.841</v>
      </c>
      <c r="G50" s="116">
        <v>5777.616</v>
      </c>
      <c r="H50" s="90">
        <v>0</v>
      </c>
      <c r="I50" s="7">
        <v>1192.881</v>
      </c>
      <c r="J50" s="7"/>
      <c r="K50" s="7">
        <v>2.521</v>
      </c>
      <c r="L50" s="7">
        <v>226.2412</v>
      </c>
      <c r="M50" s="89">
        <f t="shared" si="13"/>
        <v>12050.344494</v>
      </c>
      <c r="N50" s="78">
        <v>-3247.1349999999998</v>
      </c>
      <c r="O50" s="89">
        <f t="shared" si="9"/>
        <v>8803.209494</v>
      </c>
      <c r="P50" s="3"/>
      <c r="Q50" s="79">
        <f t="shared" si="10"/>
        <v>8803.209494</v>
      </c>
      <c r="R50" s="89">
        <f t="shared" si="11"/>
        <v>0.9525221265959749</v>
      </c>
    </row>
    <row r="51" spans="1:18" ht="17.25" customHeight="1">
      <c r="A51" s="112"/>
      <c r="B51" s="113" t="s">
        <v>86</v>
      </c>
      <c r="C51" s="115">
        <v>2613.555904</v>
      </c>
      <c r="D51" s="115">
        <v>98.32900000000001</v>
      </c>
      <c r="E51" s="90">
        <v>0.481</v>
      </c>
      <c r="F51" s="90">
        <v>0.001255</v>
      </c>
      <c r="G51" s="90">
        <v>0.515</v>
      </c>
      <c r="H51" s="90">
        <v>0</v>
      </c>
      <c r="I51" s="7">
        <v>0.015</v>
      </c>
      <c r="J51" s="7">
        <v>0</v>
      </c>
      <c r="K51" s="115">
        <v>9.098</v>
      </c>
      <c r="L51" s="7">
        <v>10.708</v>
      </c>
      <c r="M51" s="89">
        <f t="shared" si="13"/>
        <v>2732.703159</v>
      </c>
      <c r="N51" s="78">
        <v>-18.04746386</v>
      </c>
      <c r="O51" s="89">
        <f t="shared" si="9"/>
        <v>2714.6556951400003</v>
      </c>
      <c r="P51" s="3"/>
      <c r="Q51" s="79">
        <f>O51+P51</f>
        <v>2714.6556951400003</v>
      </c>
      <c r="R51" s="89">
        <f t="shared" si="11"/>
        <v>0.2937303284072712</v>
      </c>
    </row>
    <row r="52" spans="1:18" ht="18.75" customHeight="1">
      <c r="A52" s="112"/>
      <c r="B52" s="113" t="s">
        <v>87</v>
      </c>
      <c r="C52" s="115">
        <v>1795.229916</v>
      </c>
      <c r="D52" s="115">
        <v>652.642</v>
      </c>
      <c r="E52" s="90"/>
      <c r="F52" s="90">
        <v>0.948</v>
      </c>
      <c r="G52" s="90"/>
      <c r="H52" s="90"/>
      <c r="I52" s="7">
        <v>0.279</v>
      </c>
      <c r="J52" s="115"/>
      <c r="K52" s="111"/>
      <c r="L52" s="115"/>
      <c r="M52" s="89">
        <f t="shared" si="13"/>
        <v>2449.098916</v>
      </c>
      <c r="N52" s="3"/>
      <c r="O52" s="89">
        <f t="shared" si="9"/>
        <v>2449.098916</v>
      </c>
      <c r="P52" s="3"/>
      <c r="Q52" s="79">
        <f t="shared" si="10"/>
        <v>2449.098916</v>
      </c>
      <c r="R52" s="89">
        <f t="shared" si="11"/>
        <v>0.26499663665873185</v>
      </c>
    </row>
    <row r="53" spans="1:18" ht="26.25" customHeight="1">
      <c r="A53" s="112"/>
      <c r="B53" s="117" t="s">
        <v>88</v>
      </c>
      <c r="C53" s="111">
        <f aca="true" t="shared" si="14" ref="C53:K53">SUM(C54:C59)</f>
        <v>22145.68883</v>
      </c>
      <c r="D53" s="111">
        <f t="shared" si="14"/>
        <v>2189.608736</v>
      </c>
      <c r="E53" s="111">
        <f t="shared" si="14"/>
        <v>14926.99892</v>
      </c>
      <c r="F53" s="111">
        <f t="shared" si="14"/>
        <v>219.39600000000002</v>
      </c>
      <c r="G53" s="111">
        <f t="shared" si="14"/>
        <v>1650.101</v>
      </c>
      <c r="H53" s="111">
        <f t="shared" si="14"/>
        <v>0</v>
      </c>
      <c r="I53" s="111">
        <f t="shared" si="14"/>
        <v>777.538</v>
      </c>
      <c r="J53" s="111">
        <f>SUM(J54:J59)</f>
        <v>9.946000000000002</v>
      </c>
      <c r="K53" s="111">
        <f t="shared" si="14"/>
        <v>0</v>
      </c>
      <c r="L53" s="111">
        <f>L54+L55+L57+L59+L56</f>
        <v>0</v>
      </c>
      <c r="M53" s="89">
        <f t="shared" si="13"/>
        <v>41919.277486000006</v>
      </c>
      <c r="N53" s="111">
        <f>N54+N55+N57+N59+N56+N58</f>
        <v>-7902.886716000001</v>
      </c>
      <c r="O53" s="89">
        <f t="shared" si="9"/>
        <v>34016.390770000005</v>
      </c>
      <c r="P53" s="111">
        <f>P54+P55+P57+P59+P56</f>
        <v>0</v>
      </c>
      <c r="Q53" s="79">
        <f t="shared" si="10"/>
        <v>34016.390770000005</v>
      </c>
      <c r="R53" s="89">
        <f t="shared" si="11"/>
        <v>3.6806308991560273</v>
      </c>
    </row>
    <row r="54" spans="1:18" ht="32.25" customHeight="1">
      <c r="A54" s="112"/>
      <c r="B54" s="118" t="s">
        <v>89</v>
      </c>
      <c r="C54" s="115">
        <v>5973.984451</v>
      </c>
      <c r="D54" s="7">
        <v>174.98699999999997</v>
      </c>
      <c r="E54" s="119">
        <v>0.02037</v>
      </c>
      <c r="F54" s="119">
        <v>34.444</v>
      </c>
      <c r="G54" s="119">
        <v>1290.967</v>
      </c>
      <c r="H54" s="119">
        <v>0</v>
      </c>
      <c r="I54" s="115">
        <v>70.239</v>
      </c>
      <c r="J54" s="115"/>
      <c r="K54" s="4"/>
      <c r="L54" s="7"/>
      <c r="M54" s="89">
        <f t="shared" si="13"/>
        <v>7544.641821000001</v>
      </c>
      <c r="N54" s="78">
        <v>-7108.1513700000005</v>
      </c>
      <c r="O54" s="89">
        <f t="shared" si="9"/>
        <v>436.4904510000006</v>
      </c>
      <c r="P54" s="3"/>
      <c r="Q54" s="79">
        <f t="shared" si="10"/>
        <v>436.4904510000006</v>
      </c>
      <c r="R54" s="89">
        <f t="shared" si="11"/>
        <v>0.047229003570655764</v>
      </c>
    </row>
    <row r="55" spans="1:18" ht="15">
      <c r="A55" s="112"/>
      <c r="B55" s="120" t="s">
        <v>90</v>
      </c>
      <c r="C55" s="115">
        <v>2982.31128</v>
      </c>
      <c r="D55" s="7">
        <v>124.93667099999999</v>
      </c>
      <c r="E55" s="90">
        <v>0</v>
      </c>
      <c r="F55" s="90">
        <v>0.04</v>
      </c>
      <c r="G55" s="90"/>
      <c r="H55" s="90"/>
      <c r="I55" s="7">
        <v>62.261</v>
      </c>
      <c r="J55" s="7">
        <v>0.185</v>
      </c>
      <c r="K55" s="7"/>
      <c r="L55" s="7"/>
      <c r="M55" s="89">
        <f t="shared" si="13"/>
        <v>3169.7339509999997</v>
      </c>
      <c r="N55" s="78">
        <v>-29.73933</v>
      </c>
      <c r="O55" s="89">
        <f>M55+N55</f>
        <v>3139.994621</v>
      </c>
      <c r="P55" s="3"/>
      <c r="Q55" s="79">
        <f t="shared" si="10"/>
        <v>3139.994621</v>
      </c>
      <c r="R55" s="89">
        <f t="shared" si="11"/>
        <v>0.3397527181346029</v>
      </c>
    </row>
    <row r="56" spans="1:18" ht="38.25" customHeight="1">
      <c r="A56" s="112"/>
      <c r="B56" s="98" t="s">
        <v>91</v>
      </c>
      <c r="C56" s="115">
        <v>56.835656</v>
      </c>
      <c r="D56" s="7">
        <v>39.394</v>
      </c>
      <c r="E56" s="7"/>
      <c r="F56" s="7">
        <v>0</v>
      </c>
      <c r="G56" s="7"/>
      <c r="H56" s="90"/>
      <c r="I56" s="7">
        <v>24.42</v>
      </c>
      <c r="J56" s="7">
        <v>2.234</v>
      </c>
      <c r="K56" s="7"/>
      <c r="L56" s="7"/>
      <c r="M56" s="89">
        <f t="shared" si="13"/>
        <v>122.883656</v>
      </c>
      <c r="N56" s="78">
        <v>-6.962466</v>
      </c>
      <c r="O56" s="89">
        <f t="shared" si="9"/>
        <v>115.92119</v>
      </c>
      <c r="P56" s="77"/>
      <c r="Q56" s="107">
        <f t="shared" si="10"/>
        <v>115.92119</v>
      </c>
      <c r="R56" s="89">
        <f t="shared" si="11"/>
        <v>0.012542868426747457</v>
      </c>
    </row>
    <row r="57" spans="1:18" ht="15">
      <c r="A57" s="112"/>
      <c r="B57" s="120" t="s">
        <v>92</v>
      </c>
      <c r="C57" s="115">
        <v>7434.254019</v>
      </c>
      <c r="D57" s="7">
        <v>1440.061</v>
      </c>
      <c r="E57" s="90">
        <v>14926.976</v>
      </c>
      <c r="F57" s="90">
        <v>181.66400000000002</v>
      </c>
      <c r="G57" s="90">
        <v>358.03</v>
      </c>
      <c r="H57" s="90"/>
      <c r="I57" s="7">
        <v>10.195</v>
      </c>
      <c r="J57" s="7"/>
      <c r="K57" s="7"/>
      <c r="L57" s="7"/>
      <c r="M57" s="89">
        <f t="shared" si="13"/>
        <v>24351.180019</v>
      </c>
      <c r="N57" s="3"/>
      <c r="O57" s="89">
        <f t="shared" si="9"/>
        <v>24351.180019</v>
      </c>
      <c r="P57" s="3"/>
      <c r="Q57" s="79">
        <f t="shared" si="10"/>
        <v>24351.180019</v>
      </c>
      <c r="R57" s="89">
        <f t="shared" si="11"/>
        <v>2.634838781540792</v>
      </c>
    </row>
    <row r="58" spans="1:18" ht="74.25" customHeight="1">
      <c r="A58" s="112"/>
      <c r="B58" s="98" t="s">
        <v>93</v>
      </c>
      <c r="C58" s="115">
        <v>4646.455375</v>
      </c>
      <c r="D58" s="7">
        <v>158.027065</v>
      </c>
      <c r="E58" s="90"/>
      <c r="F58" s="90">
        <v>0.706</v>
      </c>
      <c r="G58" s="90"/>
      <c r="H58" s="90"/>
      <c r="I58" s="7">
        <v>396.03099999999995</v>
      </c>
      <c r="J58" s="7">
        <v>7.527000000000002</v>
      </c>
      <c r="K58" s="7"/>
      <c r="L58" s="7"/>
      <c r="M58" s="89">
        <f t="shared" si="13"/>
        <v>5208.74644</v>
      </c>
      <c r="N58" s="83">
        <v>-758.03355</v>
      </c>
      <c r="O58" s="89">
        <f t="shared" si="9"/>
        <v>4450.71289</v>
      </c>
      <c r="P58" s="3"/>
      <c r="Q58" s="79">
        <f t="shared" si="10"/>
        <v>4450.71289</v>
      </c>
      <c r="R58" s="89">
        <f t="shared" si="11"/>
        <v>0.4815746472624973</v>
      </c>
    </row>
    <row r="59" spans="1:18" ht="15">
      <c r="A59" s="112"/>
      <c r="B59" s="120" t="s">
        <v>94</v>
      </c>
      <c r="C59" s="115">
        <v>1051.848049</v>
      </c>
      <c r="D59" s="7">
        <v>252.203</v>
      </c>
      <c r="E59" s="90">
        <v>0.00255</v>
      </c>
      <c r="F59" s="90">
        <v>2.542</v>
      </c>
      <c r="G59" s="90">
        <v>1.104</v>
      </c>
      <c r="H59" s="90"/>
      <c r="I59" s="7">
        <v>214.392</v>
      </c>
      <c r="J59" s="7">
        <v>0</v>
      </c>
      <c r="K59" s="7"/>
      <c r="L59" s="7"/>
      <c r="M59" s="89">
        <f t="shared" si="13"/>
        <v>1522.0915989999999</v>
      </c>
      <c r="N59" s="3"/>
      <c r="O59" s="89">
        <f t="shared" si="9"/>
        <v>1522.0915989999999</v>
      </c>
      <c r="P59" s="3"/>
      <c r="Q59" s="79">
        <f t="shared" si="10"/>
        <v>1522.0915989999999</v>
      </c>
      <c r="R59" s="89">
        <f t="shared" si="11"/>
        <v>0.16469288022073142</v>
      </c>
    </row>
    <row r="60" spans="1:18" s="3" customFormat="1" ht="31.5" customHeight="1">
      <c r="A60" s="121"/>
      <c r="B60" s="122" t="s">
        <v>95</v>
      </c>
      <c r="C60" s="115">
        <v>79.250915</v>
      </c>
      <c r="D60" s="7">
        <v>0</v>
      </c>
      <c r="E60" s="90">
        <v>0</v>
      </c>
      <c r="F60" s="90"/>
      <c r="G60" s="90"/>
      <c r="H60" s="90"/>
      <c r="I60" s="7">
        <v>1.983</v>
      </c>
      <c r="J60" s="89">
        <v>0</v>
      </c>
      <c r="K60" s="89"/>
      <c r="L60" s="7"/>
      <c r="M60" s="89">
        <f t="shared" si="13"/>
        <v>81.23391500000001</v>
      </c>
      <c r="N60" s="78">
        <v>-42.162</v>
      </c>
      <c r="O60" s="89">
        <f t="shared" si="9"/>
        <v>39.07191500000001</v>
      </c>
      <c r="Q60" s="79">
        <f t="shared" si="10"/>
        <v>39.07191500000001</v>
      </c>
      <c r="R60" s="89">
        <f t="shared" si="11"/>
        <v>0.004227647154295609</v>
      </c>
    </row>
    <row r="61" spans="1:18" ht="19.5" customHeight="1">
      <c r="A61" s="112"/>
      <c r="B61" s="110" t="s">
        <v>96</v>
      </c>
      <c r="C61" s="89">
        <f>SUM(C62:C63)</f>
        <v>2429.784238</v>
      </c>
      <c r="D61" s="89">
        <f>D62+D63</f>
        <v>1368.2379999999998</v>
      </c>
      <c r="E61" s="91">
        <f aca="true" t="shared" si="15" ref="E61:L61">E62+E63</f>
        <v>0.059</v>
      </c>
      <c r="F61" s="91">
        <f t="shared" si="15"/>
        <v>0.020378</v>
      </c>
      <c r="G61" s="91">
        <f t="shared" si="15"/>
        <v>0.000494</v>
      </c>
      <c r="H61" s="91">
        <f t="shared" si="15"/>
        <v>0</v>
      </c>
      <c r="I61" s="89">
        <f>I62+I63</f>
        <v>99.771</v>
      </c>
      <c r="J61" s="89">
        <f t="shared" si="15"/>
        <v>0</v>
      </c>
      <c r="K61" s="7">
        <f t="shared" si="15"/>
        <v>0</v>
      </c>
      <c r="L61" s="89">
        <f t="shared" si="15"/>
        <v>196.47620999999998</v>
      </c>
      <c r="M61" s="89">
        <f t="shared" si="13"/>
        <v>4094.3493200000003</v>
      </c>
      <c r="N61" s="89">
        <f>N62+N63</f>
        <v>-3.183</v>
      </c>
      <c r="O61" s="89">
        <f t="shared" si="9"/>
        <v>4091.1663200000003</v>
      </c>
      <c r="P61" s="3">
        <f>P62+P63</f>
        <v>0</v>
      </c>
      <c r="Q61" s="79">
        <f>O61+P61</f>
        <v>4091.1663200000003</v>
      </c>
      <c r="R61" s="89">
        <f t="shared" si="11"/>
        <v>0.44267110149318334</v>
      </c>
    </row>
    <row r="62" spans="1:18" ht="19.5" customHeight="1">
      <c r="A62" s="112"/>
      <c r="B62" s="120" t="s">
        <v>97</v>
      </c>
      <c r="C62" s="7">
        <v>2429.784238</v>
      </c>
      <c r="D62" s="115">
        <v>1222.234</v>
      </c>
      <c r="E62" s="90">
        <v>0.059</v>
      </c>
      <c r="F62" s="90">
        <v>0.020378</v>
      </c>
      <c r="G62" s="90">
        <v>0.000494</v>
      </c>
      <c r="H62" s="90"/>
      <c r="I62" s="7">
        <v>99.771</v>
      </c>
      <c r="J62" s="7"/>
      <c r="K62" s="89">
        <v>0</v>
      </c>
      <c r="L62" s="115">
        <v>196.47620999999998</v>
      </c>
      <c r="M62" s="89">
        <f t="shared" si="13"/>
        <v>3948.3453200000004</v>
      </c>
      <c r="N62" s="89">
        <v>-3.183</v>
      </c>
      <c r="O62" s="89">
        <f t="shared" si="9"/>
        <v>3945.1623200000004</v>
      </c>
      <c r="P62" s="3"/>
      <c r="Q62" s="79">
        <f t="shared" si="10"/>
        <v>3945.1623200000004</v>
      </c>
      <c r="R62" s="89">
        <f t="shared" si="11"/>
        <v>0.42687322224626706</v>
      </c>
    </row>
    <row r="63" spans="1:18" ht="19.5" customHeight="1">
      <c r="A63" s="112"/>
      <c r="B63" s="120" t="s">
        <v>98</v>
      </c>
      <c r="C63" s="7"/>
      <c r="D63" s="115">
        <v>146.004</v>
      </c>
      <c r="E63" s="119"/>
      <c r="F63" s="119">
        <v>0</v>
      </c>
      <c r="G63" s="119"/>
      <c r="H63" s="119"/>
      <c r="I63" s="7">
        <v>0</v>
      </c>
      <c r="J63" s="89"/>
      <c r="K63" s="89"/>
      <c r="L63" s="115"/>
      <c r="M63" s="89">
        <f t="shared" si="13"/>
        <v>146.004</v>
      </c>
      <c r="N63" s="83"/>
      <c r="O63" s="89">
        <f t="shared" si="9"/>
        <v>146.004</v>
      </c>
      <c r="P63" s="3">
        <f>-C63</f>
        <v>0</v>
      </c>
      <c r="Q63" s="79">
        <f t="shared" si="10"/>
        <v>146.004</v>
      </c>
      <c r="R63" s="89">
        <f t="shared" si="11"/>
        <v>0.01579787924691625</v>
      </c>
    </row>
    <row r="64" spans="1:18" ht="23.25" customHeight="1">
      <c r="A64" s="112"/>
      <c r="B64" s="110" t="s">
        <v>78</v>
      </c>
      <c r="C64" s="111">
        <f>C65+C66</f>
        <v>449.2773</v>
      </c>
      <c r="D64" s="111">
        <f>D65+D66</f>
        <v>291.983</v>
      </c>
      <c r="E64" s="111">
        <f>E65+E66</f>
        <v>0</v>
      </c>
      <c r="F64" s="111">
        <f>F65+F66</f>
        <v>0</v>
      </c>
      <c r="G64" s="111">
        <f>G65+G66</f>
        <v>0</v>
      </c>
      <c r="H64" s="119"/>
      <c r="I64" s="111">
        <f>I65+I66</f>
        <v>1.099</v>
      </c>
      <c r="J64" s="89"/>
      <c r="K64" s="89">
        <f>K65+K66</f>
        <v>0</v>
      </c>
      <c r="L64" s="111">
        <f>L65+L66</f>
        <v>33.454</v>
      </c>
      <c r="M64" s="89">
        <f t="shared" si="13"/>
        <v>775.8133</v>
      </c>
      <c r="N64" s="111">
        <f>N65+N66</f>
        <v>-33.454</v>
      </c>
      <c r="O64" s="89">
        <f t="shared" si="9"/>
        <v>742.3593000000001</v>
      </c>
      <c r="P64" s="111">
        <f>P65+P66</f>
        <v>-742.3593000000001</v>
      </c>
      <c r="Q64" s="79">
        <f t="shared" si="10"/>
        <v>0</v>
      </c>
      <c r="R64" s="89">
        <f t="shared" si="11"/>
        <v>0</v>
      </c>
    </row>
    <row r="65" spans="1:18" ht="15">
      <c r="A65" s="112"/>
      <c r="B65" s="123" t="s">
        <v>99</v>
      </c>
      <c r="C65" s="8">
        <v>13.586</v>
      </c>
      <c r="D65" s="115">
        <v>0</v>
      </c>
      <c r="E65" s="119">
        <v>0</v>
      </c>
      <c r="F65" s="119">
        <v>0</v>
      </c>
      <c r="G65" s="119"/>
      <c r="H65" s="119">
        <v>0</v>
      </c>
      <c r="I65" s="115"/>
      <c r="J65" s="89"/>
      <c r="K65" s="89"/>
      <c r="L65" s="115"/>
      <c r="M65" s="89">
        <f t="shared" si="13"/>
        <v>13.586</v>
      </c>
      <c r="N65" s="3"/>
      <c r="O65" s="89">
        <f t="shared" si="9"/>
        <v>13.586</v>
      </c>
      <c r="P65" s="3">
        <f>-O65</f>
        <v>-13.586</v>
      </c>
      <c r="Q65" s="79"/>
      <c r="R65" s="89">
        <f t="shared" si="11"/>
        <v>0</v>
      </c>
    </row>
    <row r="66" spans="1:18" ht="19.5" customHeight="1">
      <c r="A66" s="112"/>
      <c r="B66" s="123" t="s">
        <v>100</v>
      </c>
      <c r="C66" s="115">
        <v>435.6913</v>
      </c>
      <c r="D66" s="115">
        <v>291.983</v>
      </c>
      <c r="E66" s="119">
        <v>0</v>
      </c>
      <c r="F66" s="119">
        <v>0</v>
      </c>
      <c r="G66" s="119"/>
      <c r="H66" s="119">
        <v>0</v>
      </c>
      <c r="I66" s="115">
        <v>1.099</v>
      </c>
      <c r="J66" s="89"/>
      <c r="K66" s="89"/>
      <c r="L66" s="115">
        <v>33.454</v>
      </c>
      <c r="M66" s="89">
        <f t="shared" si="13"/>
        <v>762.2273</v>
      </c>
      <c r="N66" s="78">
        <v>-33.454</v>
      </c>
      <c r="O66" s="89">
        <f t="shared" si="9"/>
        <v>728.7733000000001</v>
      </c>
      <c r="P66" s="3">
        <f>-O66</f>
        <v>-728.7733000000001</v>
      </c>
      <c r="Q66" s="79">
        <f t="shared" si="10"/>
        <v>0</v>
      </c>
      <c r="R66" s="89">
        <f t="shared" si="11"/>
        <v>0</v>
      </c>
    </row>
    <row r="67" spans="1:18" ht="34.5" customHeight="1">
      <c r="A67" s="112"/>
      <c r="B67" s="124" t="s">
        <v>101</v>
      </c>
      <c r="C67" s="115">
        <v>-197.720998</v>
      </c>
      <c r="D67" s="115">
        <v>-114.681</v>
      </c>
      <c r="E67" s="119">
        <v>-9.797</v>
      </c>
      <c r="F67" s="119">
        <v>-4.068</v>
      </c>
      <c r="G67" s="119">
        <v>-9.183</v>
      </c>
      <c r="H67" s="119"/>
      <c r="I67" s="119">
        <v>-8.655</v>
      </c>
      <c r="J67" s="89"/>
      <c r="K67" s="115"/>
      <c r="L67" s="115"/>
      <c r="M67" s="89">
        <f t="shared" si="13"/>
        <v>-344.10499799999997</v>
      </c>
      <c r="N67" s="3"/>
      <c r="O67" s="89">
        <f t="shared" si="9"/>
        <v>-344.10499799999997</v>
      </c>
      <c r="P67" s="3"/>
      <c r="Q67" s="79">
        <f t="shared" si="10"/>
        <v>-344.10499799999997</v>
      </c>
      <c r="R67" s="89">
        <f t="shared" si="11"/>
        <v>-0.03723274161436918</v>
      </c>
    </row>
    <row r="68" spans="2:18" ht="12" customHeight="1">
      <c r="B68" s="124"/>
      <c r="C68" s="115"/>
      <c r="D68" s="115"/>
      <c r="E68" s="119"/>
      <c r="F68" s="119"/>
      <c r="G68" s="119"/>
      <c r="H68" s="119"/>
      <c r="I68" s="4"/>
      <c r="J68" s="89"/>
      <c r="K68" s="115"/>
      <c r="L68" s="115"/>
      <c r="M68" s="89"/>
      <c r="N68" s="3"/>
      <c r="O68" s="89"/>
      <c r="P68" s="3"/>
      <c r="Q68" s="79"/>
      <c r="R68" s="89"/>
    </row>
    <row r="69" spans="2:18" ht="34.5" customHeight="1" thickBot="1">
      <c r="B69" s="125" t="s">
        <v>102</v>
      </c>
      <c r="C69" s="126">
        <f aca="true" t="shared" si="16" ref="C69:L69">C20-C47</f>
        <v>-10882.980913</v>
      </c>
      <c r="D69" s="126">
        <f t="shared" si="16"/>
        <v>5344.4077689999995</v>
      </c>
      <c r="E69" s="127">
        <f t="shared" si="16"/>
        <v>115.30608000000211</v>
      </c>
      <c r="F69" s="127">
        <f t="shared" si="16"/>
        <v>7.126366999999988</v>
      </c>
      <c r="G69" s="127">
        <f t="shared" si="16"/>
        <v>-324.09549400000014</v>
      </c>
      <c r="H69" s="127">
        <f t="shared" si="16"/>
        <v>0</v>
      </c>
      <c r="I69" s="126">
        <f t="shared" si="16"/>
        <v>618.280999999999</v>
      </c>
      <c r="J69" s="126">
        <f t="shared" si="16"/>
        <v>-0.1737940000000009</v>
      </c>
      <c r="K69" s="126">
        <f t="shared" si="16"/>
        <v>20.667340250000002</v>
      </c>
      <c r="L69" s="126">
        <f t="shared" si="16"/>
        <v>9.82373999999993</v>
      </c>
      <c r="M69" s="126">
        <f>SUM(C69:L69)</f>
        <v>-5091.6379047499995</v>
      </c>
      <c r="N69" s="128">
        <f>N20-N47</f>
        <v>0</v>
      </c>
      <c r="O69" s="126">
        <f>O20-O47</f>
        <v>-5091.637904750009</v>
      </c>
      <c r="P69" s="126">
        <f>P20-P47</f>
        <v>633.1603000000001</v>
      </c>
      <c r="Q69" s="129">
        <f>Q20-Q47</f>
        <v>-4458.477604750005</v>
      </c>
      <c r="R69" s="130">
        <f>Q69/$Q$11*100</f>
        <v>-0.4824148025048697</v>
      </c>
    </row>
    <row r="70" ht="19.5" customHeight="1" thickTop="1">
      <c r="B70" s="139" t="s">
        <v>104</v>
      </c>
    </row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rowBreaks count="1" manualBreakCount="1">
    <brk id="44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2018-04-24T11:32:41Z</cp:lastPrinted>
  <dcterms:created xsi:type="dcterms:W3CDTF">2018-04-24T09:07:37Z</dcterms:created>
  <dcterms:modified xsi:type="dcterms:W3CDTF">2018-04-24T11:34:38Z</dcterms:modified>
  <cp:category/>
  <cp:version/>
  <cp:contentType/>
  <cp:contentStatus/>
</cp:coreProperties>
</file>