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octombrie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'[7]Annual Tables'!#REF!</definedName>
    <definedName name="___PAG2">'[7]Index'!#REF!</definedName>
    <definedName name="___PAG3">'[7]Index'!#REF!</definedName>
    <definedName name="___PAG4">'[7]Index'!#REF!</definedName>
    <definedName name="___PAG5">'[7]Index'!#REF!</definedName>
    <definedName name="___PAG6">'[7]Index'!#REF!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'[8]INT_RATES_old'!$A$1:$I$34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'[9]EU2DBase'!$C$1:$F$196</definedName>
    <definedName name="___UKR2">'[9]EU2DBase'!$G$1:$U$196</definedName>
    <definedName name="___UKR3">'[10]EU2DBase'!#REF!</definedName>
    <definedName name="___WEO1">#REF!</definedName>
    <definedName name="___WEO2">#REF!</definedName>
    <definedName name="__0absorc">'[11]Programa'!#REF!</definedName>
    <definedName name="__0c">'[11]Programa'!#REF!</definedName>
    <definedName name="__123Graph_ADEFINITION">'[12]NBM'!#REF!</definedName>
    <definedName name="__123Graph_ADEFINITION2">'[12]NBM'!#REF!</definedName>
    <definedName name="__123Graph_BDEFINITION">'[12]NBM'!#REF!</definedName>
    <definedName name="__123Graph_BDEFINITION2">'[12]NBM'!#REF!</definedName>
    <definedName name="__123Graph_BFITB2">'[13]FITB_all'!#REF!</definedName>
    <definedName name="__123Graph_BFITB3">'[13]FITB_all'!#REF!</definedName>
    <definedName name="__123Graph_BGDP">'[14]Quarterly Program'!#REF!</definedName>
    <definedName name="__123Graph_BMONEY">'[14]Quarterly Program'!#REF!</definedName>
    <definedName name="__123Graph_BTBILL2">'[13]FITB_all'!#REF!</definedName>
    <definedName name="__123Graph_CDEFINITION2">'[15]NBM'!#REF!</definedName>
    <definedName name="__123Graph_DDEFINITION2">'[15]NBM'!#REF!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'[7]Annual Tables'!#REF!</definedName>
    <definedName name="__PAG2">'[7]Index'!#REF!</definedName>
    <definedName name="__PAG3">'[7]Index'!#REF!</definedName>
    <definedName name="__PAG4">'[7]Index'!#REF!</definedName>
    <definedName name="__PAG5">'[7]Index'!#REF!</definedName>
    <definedName name="__PAG6">'[7]Index'!#REF!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'[8]INT_RATES_old'!$A$1:$I$34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'[10]EU2DBase'!$C$1:$F$196</definedName>
    <definedName name="__UKR2">'[10]EU2DBase'!$G$1:$U$196</definedName>
    <definedName name="__UKR3">'[10]EU2DBase'!#REF!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#N/A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'[7]Annual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'[7]Index'!#REF!</definedName>
    <definedName name="_PAG3">'[7]Index'!#REF!</definedName>
    <definedName name="_PAG4">'[7]Index'!#REF!</definedName>
    <definedName name="_PAG5">'[7]Index'!#REF!</definedName>
    <definedName name="_PAG6">'[7]Index'!#REF!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'[8]INT_RATES_old'!$A$1:$I$34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'[10]EU2DBase'!$C$1:$F$196</definedName>
    <definedName name="_UKR2">'[10]EU2DBase'!$G$1:$U$196</definedName>
    <definedName name="_UKR3">'[9]EU2DBase'!#REF!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'[17]LINK'!$A$1:$A$42</definedName>
    <definedName name="a_11">WEO '[17]LINK'!$A$1:$A$42</definedName>
    <definedName name="a_14">#REF!</definedName>
    <definedName name="a_15">WEO '[17]LINK'!$A$1:$A$42</definedName>
    <definedName name="a_17">WEO '[17]LINK'!$A$1:$A$42</definedName>
    <definedName name="a_2">#REF!</definedName>
    <definedName name="a_20">WEO '[17]LINK'!$A$1:$A$42</definedName>
    <definedName name="a_22">WEO '[17]LINK'!$A$1:$A$42</definedName>
    <definedName name="a_24">WEO '[17]LINK'!$A$1:$A$42</definedName>
    <definedName name="a_25">#REF!</definedName>
    <definedName name="a_28">WEO '[17]LINK'!$A$1:$A$42</definedName>
    <definedName name="a_37">WEO '[17]LINK'!$A$1:$A$42</definedName>
    <definedName name="a_38">WEO '[17]LINK'!$A$1:$A$42</definedName>
    <definedName name="a_46">WEO '[17]LINK'!$A$1:$A$42</definedName>
    <definedName name="a_47">WEO '[17]LINK'!$A$1:$A$42</definedName>
    <definedName name="a_49">WEO '[17]LINK'!$A$1:$A$42</definedName>
    <definedName name="a_54">WEO '[17]LINK'!$A$1:$A$42</definedName>
    <definedName name="a_55">WEO '[17]LINK'!$A$1:$A$42</definedName>
    <definedName name="a_56">WEO '[17]LINK'!$A$1:$A$42</definedName>
    <definedName name="a_57">WEO '[17]LINK'!$A$1:$A$42</definedName>
    <definedName name="a_61">WEO '[17]LINK'!$A$1:$A$42</definedName>
    <definedName name="a_64">WEO '[17]LINK'!$A$1:$A$42</definedName>
    <definedName name="a_65">WEO '[17]LINK'!$A$1:$A$42</definedName>
    <definedName name="a_66">WEO '[17]LINK'!$A$1:$A$42</definedName>
    <definedName name="a47">WEO '[17]LINK'!$A$1:$A$42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'[8]BNKLOANS_old'!$A$1:$F$40</definedName>
    <definedName name="bas1">'[2]data input'!#REF!</definedName>
    <definedName name="bas2">'[2]data input'!#REF!</definedName>
    <definedName name="bas3">'[2]data input'!#REF!</definedName>
    <definedName name="BASDAT">'[7]Annual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'[8]CBANK_old'!$A$1:$M$48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'[17]LINK'!$A$1:$A$42</definedName>
    <definedName name="CHART2_11">#REF!</definedName>
    <definedName name="chart2_15">WEO '[17]LINK'!$A$1:$A$42</definedName>
    <definedName name="chart2_17">WEO '[17]LINK'!$A$1:$A$42</definedName>
    <definedName name="chart2_20">WEO '[17]LINK'!$A$1:$A$42</definedName>
    <definedName name="chart2_22">WEO '[17]LINK'!$A$1:$A$42</definedName>
    <definedName name="chart2_24">WEO '[17]LINK'!$A$1:$A$42</definedName>
    <definedName name="chart2_28">WEO '[17]LINK'!$A$1:$A$42</definedName>
    <definedName name="chart2_37">WEO '[17]LINK'!$A$1:$A$42</definedName>
    <definedName name="chart2_38">WEO '[17]LINK'!$A$1:$A$42</definedName>
    <definedName name="chart2_46">WEO '[17]LINK'!$A$1:$A$42</definedName>
    <definedName name="chart2_47">WEO '[17]LINK'!$A$1:$A$42</definedName>
    <definedName name="chart2_49">WEO '[17]LINK'!$A$1:$A$42</definedName>
    <definedName name="chart2_54">WEO '[17]LINK'!$A$1:$A$42</definedName>
    <definedName name="chart2_55">WEO '[17]LINK'!$A$1:$A$42</definedName>
    <definedName name="chart2_56">WEO '[17]LINK'!$A$1:$A$42</definedName>
    <definedName name="chart2_57">WEO '[17]LINK'!$A$1:$A$42</definedName>
    <definedName name="chart2_61">WEO '[17]LINK'!$A$1:$A$42</definedName>
    <definedName name="chart2_64">WEO '[17]LINK'!$A$1:$A$42</definedName>
    <definedName name="chart2_65">WEO '[17]LINK'!$A$1:$A$42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'[9]EU2DBase'!$B$14:$B$31</definedName>
    <definedName name="DATESATKM">#REF!</definedName>
    <definedName name="DATESM">'[9]EU2DBase'!$B$88:$B$196</definedName>
    <definedName name="DATESMTKM">#REF!</definedName>
    <definedName name="DATESQ">'[9]EU2DBase'!$B$49:$B$72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'[8]EMPLOY_old'!$A$1:$I$52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'[50]Q5'!$A:$C,'[50]Q5'!$1:$7</definedName>
    <definedName name="Exch.Rate">#REF!</definedName>
    <definedName name="Exch_Rate">#REF!</definedName>
    <definedName name="exchrate">#REF!</definedName>
    <definedName name="ExitWRS">'[51]Main'!$AB$27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'[52]Q'!$D$52:$O$103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'[53]Index'!$C$21</definedName>
    <definedName name="FISUM">#REF!</definedName>
    <definedName name="FK_6_65">WEO '[17]LINK'!$A$1:$A$42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'[54]WEO'!#REF!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'[55]FOREX_DAILY'!$A$9:$Q$128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'[56]GG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'[8]INT_RATES_old'!$A$1:$I$35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'[8]LABORMKT_OLD'!$A$1:$O$39</definedName>
    <definedName name="LAST">'[57]DOC'!$C$8</definedName>
    <definedName name="lclub">#REF!</definedName>
    <definedName name="LEFT">#REF!</definedName>
    <definedName name="LEND">#REF!</definedName>
    <definedName name="LIABILITIES">'[58]CBA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'[59]Table 6_MacroFrame'!#REF!</definedName>
    <definedName name="lkdjfafoij_11">'[60]Table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'[8]MAINCOM_old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'[52]EU'!$BS$29:$CB$88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'[61]Q2'!$E$63:$AH$63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'[7]Annual Raw Data'!#REF!</definedName>
    <definedName name="mflowsa">mflowsa</definedName>
    <definedName name="mflowsq">mflowsq</definedName>
    <definedName name="mgoods">'[26]CAgds'!$D$14:$BO$14</definedName>
    <definedName name="mgoods_11">'[62]CAgds'!$D$14:$BO$14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'[62]CAinc'!$D$14:$BO$14</definedName>
    <definedName name="MISC3">#REF!</definedName>
    <definedName name="MISC4">'[4]OUTPUT'!#REF!</definedName>
    <definedName name="mm">mm</definedName>
    <definedName name="mm_11">'[63]labels'!#REF!</definedName>
    <definedName name="mm_14">'[63]labels'!#REF!</definedName>
    <definedName name="mm_20">mm_20</definedName>
    <definedName name="mm_24">mm_24</definedName>
    <definedName name="mm_25">'[63]labels'!#REF!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'[62]CAnfs'!$D$14:$BO$14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'[8]MSURVEY_old'!$A$1:$I$54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'[7]Annual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'[64]DATA'!$B$1:$IT$1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'[9]EU2DBase'!#REF!</definedName>
    <definedName name="NAMESM">'[9]EU2DBase'!#REF!</definedName>
    <definedName name="NAMESQ">'[9]EU2DBase'!#REF!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'[61]Q2'!$E$47:$AH$47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'[32]weo_real'!#REF!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'[32]weo_real'!#REF!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'[65]Prog'!#REF!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'[63]labels'!#REF!</definedName>
    <definedName name="p_25">'[63]labels'!#REF!</definedName>
    <definedName name="P92_">#REF!</definedName>
    <definedName name="PAG2">'[7]Index'!#REF!</definedName>
    <definedName name="PAG3">'[7]Index'!#REF!</definedName>
    <definedName name="PAG4">'[7]Index'!#REF!</definedName>
    <definedName name="PAG5">'[7]Index'!#REF!</definedName>
    <definedName name="PAG6">'[7]Index'!#REF!</definedName>
    <definedName name="PAG7">#REF!</definedName>
    <definedName name="Parmeshwar">#REF!</definedName>
    <definedName name="Pay_Cap">'[66]Baseline'!#REF!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'[24]Q1'!$E$45:$AH$45</definedName>
    <definedName name="pchNX_R">'[32]weo_real'!#REF!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'[67]Output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'octombrie 2016'!$B$2:$R$67</definedName>
    <definedName name="PRINT_AREA_MI">'[9]EU2DBase'!$C$12:$U$156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'octombrie 2016'!$9:$14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'[51]Links'!$A$1:$F$33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'[72]2001_02 Debt Service :Debtind'!$B$2:$J$72</definedName>
    <definedName name="PROJ">'[72]MT_Low:XMS'!$B$2:$N$57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'[7]Quarterly Raw Data'!#REF!</definedName>
    <definedName name="QTAB7">'[7]Quarterly MacroFlow'!#REF!</definedName>
    <definedName name="QTAB7A">'[7]Quarterly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'[17]LINK'!$A$1:$A$42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'[51]Main'!$AB$28</definedName>
    <definedName name="rngDepartmentDrive">'[51]Main'!$AB$25</definedName>
    <definedName name="rngEMailAddress">'[51]Main'!$AB$22</definedName>
    <definedName name="rngErrorSort">'[51]ErrCheck'!$A$4</definedName>
    <definedName name="rngLastSave">'[51]Main'!$G$21</definedName>
    <definedName name="rngLastSent">'[51]Main'!$G$20</definedName>
    <definedName name="rngLastUpdate">'[51]Links'!$D$2</definedName>
    <definedName name="rngNeedsUpdate">'[51]Links'!$E$2</definedName>
    <definedName name="rngNews">'[51]Main'!$AB$29</definedName>
    <definedName name="RNGNM">#REF!</definedName>
    <definedName name="rngQuestChecked">'[51]ErrCheck'!$A$3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'[8]AGRI_old'!$A$1:$S$22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'[8]INT_RATES_old'!$A$1:$I$34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'[7]Annual Tables'!#REF!</definedName>
    <definedName name="TAB6B">'[7]Annual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'[8]MSURVEY_old'!$A$1:$H$52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'[8]SEI_OLD'!$A$1:$G$59</definedName>
    <definedName name="Table_1___Armenia__Selected_Economic_Indicators">'[8]SEI_OLD'!$A$1:$G$59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'[8]LABORMKT_OLD'!$A$1:$O$37</definedName>
    <definedName name="Table_10____Mozambique____Medium_Term_External_Debt__1997_2015">#REF!</definedName>
    <definedName name="Table_10__Armenia___Labor_Market_Indicators__1994_99__1">'[8]LABORMKT_OLD'!$A$1:$O$37</definedName>
    <definedName name="table_11">#REF!</definedName>
    <definedName name="Table_11._Armenia___Average_Monthly_Wages_in_the_State_Sector__1994_99__1">'[8]WAGES_old'!$A$1:$F$63</definedName>
    <definedName name="Table_11__Armenia___Average_Monthly_Wages_in_the_State_Sector__1994_99__1">'[8]WAGES_old'!$A$1:$F$63</definedName>
    <definedName name="Table_12.__Armenia__Labor_Force__Employment__and_Unemployment__1994_99">'[8]EMPLOY_old'!$A$1:$H$53</definedName>
    <definedName name="Table_12___Armenia__Labor_Force__Employment__and_Unemployment__1994_99">'[8]EMPLOY_old'!$A$1:$H$53</definedName>
    <definedName name="Table_13._Armenia___Employment_in_the_Public_Sector__1994_99">'[8]EMPL_PUBL_old'!$A$1:$F$27</definedName>
    <definedName name="Table_13__Armenia___Employment_in_the_Public_Sector__1994_99">'[8]EMPL_PUBL_old'!$A$1:$F$27</definedName>
    <definedName name="Table_14">#REF!</definedName>
    <definedName name="Table_14._Armenia___Budgetary_Sector_Employment__1994_99">'[8]EMPL_BUDG_old'!$A$1:$K$17</definedName>
    <definedName name="Table_14__Armenia___Budgetary_Sector_Employment__1994_99">'[8]EMPL_BUDG_old'!$A$1:$K$17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'[8]EXPEN_old'!$A$1:$F$25</definedName>
    <definedName name="Table_19__Armenia___Distribution_of_Current_Expenditures_in_the_Consolidated_Government_Budget__1994_99">'[8]EXPEN_old'!$A$1:$F$25</definedName>
    <definedName name="Table_2.__Armenia___Real_Gross_Domestic_Product_Growth__1994_99">'[8]NGDP_R_old'!$A$1:$L$35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'[8]NGDP_R_old'!$A$1:$L$35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'[8]TAX_REV_old'!$A$1:$F$24</definedName>
    <definedName name="Table_20__Armenia___Composition_of_Tax_Revenues_in_Consolidated_Government_Budget__1994_99">'[8]TAX_REV_old'!$A$1:$F$24</definedName>
    <definedName name="Table_21._Armenia___Accounts_of_the_Central_Bank__1994_99">'[8]CBANK_old'!$A$1:$U$46</definedName>
    <definedName name="Table_21__Armenia___Accounts_of_the_Central_Bank__1994_99">'[8]CBANK_old'!$A$1:$U$46</definedName>
    <definedName name="Table_22._Armenia___Monetary_Survey__1994_99">'[8]MSURVEY_old'!$A$1:$Q$52</definedName>
    <definedName name="Table_22__Armenia___Monetary_Survey__1994_99">'[8]MSURVEY_old'!$A$1:$Q$52</definedName>
    <definedName name="Table_23._Armenia___Commercial_Banks___Interest_Rates_for_Loans_and_Deposits_in_Drams_and_U.S._Dollars__1996_99">'[8]INT_RATES_old'!$A$1:$R$32</definedName>
    <definedName name="Table_23__Armenia___Commercial_Banks___Interest_Rates_for_Loans_and_Deposits_in_Drams_and_U_S__Dollars__1996_99">'[8]INT_RATES_old'!$A$1:$R$32</definedName>
    <definedName name="Table_24._Armenia___Treasury_Bills__1995_99">'[8]Tbill_old'!$A$1:$U$31</definedName>
    <definedName name="Table_24__Armenia___Treasury_Bills__1995_99">'[8]Tbill_old'!$A$1:$U$31</definedName>
    <definedName name="Table_25">#REF!</definedName>
    <definedName name="Table_25._Armenia___Quarterly_Balance_of_Payments_and_External_Financing__1995_99">'[8]BOP_Q_OLD'!$A$1:$F$74</definedName>
    <definedName name="Table_25__Armenia___Quarterly_Balance_of_Payments_and_External_Financing__1995_99">'[8]BOP_Q_OLD'!$A$1:$F$74</definedName>
    <definedName name="Table_26._Armenia___Summary_External_Debt_Data__1995_99">'[8]EXTDEBT_OLD'!$A$1:$F$45</definedName>
    <definedName name="Table_26__Armenia___Summary_External_Debt_Data__1995_99">'[8]EXTDEBT_OLD'!$A$1:$F$45</definedName>
    <definedName name="Table_27.__Armenia___Commodity_Composition_of_Trade__1995_99">'[8]COMP_TRADE'!$A$1:$F$29</definedName>
    <definedName name="Table_27___Armenia___Commodity_Composition_of_Trade__1995_99">'[8]COMP_TRADE'!$A$1:$F$29</definedName>
    <definedName name="Table_28._Armenia___Direction_of_Trade__1995_99">'[8]DOT'!$A$1:$F$66</definedName>
    <definedName name="Table_28__Armenia___Direction_of_Trade__1995_99">'[8]DOT'!$A$1:$F$66</definedName>
    <definedName name="Table_29._Armenia___Incorporatized_and_Partially_Privatized_Enterprises__1994_99">'[8]PRIVATE_OLD'!$A$1:$G$29</definedName>
    <definedName name="Table_29__Armenia___Incorporatized_and_Partially_Privatized_Enterprises__1994_99">'[8]PRIVATE_OLD'!$A$1:$G$29</definedName>
    <definedName name="Table_3.__Armenia_Quarterly_Real_GDP_1997_99">'[8]GDP_q_old'!$A$1:$P$31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'[8]GDP_q_old'!$A$1:$P$31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'[8]BNKIND_old'!$A$1:$M$16</definedName>
    <definedName name="Table_30__Armenia___Banking_System_Indicators__1997_99">'[8]BNKIND_old'!$A$1:$M$16</definedName>
    <definedName name="Table_31._Armenia___Banking_Sector_Loans__1996_99">'[8]BNKLOANS_old'!$A$1:$O$40</definedName>
    <definedName name="Table_31__Armenia___Banking_Sector_Loans__1996_99">'[8]BNKLOANS_old'!$A$1:$O$40</definedName>
    <definedName name="Table_32._Armenia___Total_Electricity_Generation__Distribution_and_Collection__1994_99">'[8]ELECTR_old'!$A$1:$F$51</definedName>
    <definedName name="Table_32__Armenia___Total_Electricity_Generation__Distribution_and_Collection__1994_99">'[8]ELECTR_old'!$A$1:$F$51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'[8]taxrevSum'!$A$1:$F$52</definedName>
    <definedName name="Table_34__General_Government_Tax_Revenue_Performance_in_Armenia_and_Comparator_Countries_1995___1998_1">'[8]taxrevSum'!$A$1:$F$52</definedName>
    <definedName name="Table_4.__Moldova____Monetary_Survey_and_Projections__1994_98_1">#REF!</definedName>
    <definedName name="Table_4._Armenia___Gross_Domestic_Product__1994_99">'[8]NGDP_old'!$A$1:$O$33</definedName>
    <definedName name="Table_4___Moldova____Monetary_Survey_and_Projections__1994_98_1">#REF!</definedName>
    <definedName name="Table_4__Armenia___Gross_Domestic_Product__1994_99">'[8]NGDP_old'!$A$1:$O$33</definedName>
    <definedName name="Table_4SR">#REF!</definedName>
    <definedName name="Table_5._Armenia___Production_of_Selected_Agricultural_Products__1994_99">'[8]AGRI_old'!$A$1:$S$22</definedName>
    <definedName name="Table_5__Armenia___Production_of_Selected_Agricultural_Products__1994_99">'[8]AGRI_old'!$A$1:$S$22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'[8]INDCOM_old'!$A$1:$L$31</definedName>
    <definedName name="Table_6___Moldova__Balance_of_Payments__1994_98">#REF!</definedName>
    <definedName name="Table_6__Armenia___Production_of_Selected_Industrial_Commodities__1994_99">'[8]INDCOM_old'!$A$1:$L$31</definedName>
    <definedName name="Table_7._Armenia___Consumer_Prices__1994_99">'[8]CPI_old'!$A$1:$I$102</definedName>
    <definedName name="Table_7__Armenia___Consumer_Prices__1994_99">'[8]CPI_old'!$A$1:$I$102</definedName>
    <definedName name="Table_8.__Armenia___Selected_Energy_Prices__1994_99__1">'[8]ENERGY_old'!$A$1:$AF$25</definedName>
    <definedName name="Table_8___Armenia___Selected_Energy_Prices__1994_99__1">'[8]ENERGY_old'!$A$1:$AF$25</definedName>
    <definedName name="Table_9._Armenia___Regulated_Prices_for_Main_Commodities_and_Services__1994_99__1">'[8]MAINCOM_old '!$A$1:$H$20</definedName>
    <definedName name="Table_9__Armenia___Regulated_Prices_for_Main_Commodities_and_Services__1994_99__1">'[8]MAINCOM_old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'[51]ErrCheck'!$A$3:$E$5</definedName>
    <definedName name="tblLinks">'[51]Links'!$A$4:$F$33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'[8]INT_RATES_old'!$A$1:$A$33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'[9]EU2DBase'!$C$1:$F$196</definedName>
    <definedName name="UKR2">'[9]EU2DBase'!$G$1:$U$196</definedName>
    <definedName name="UKR3">'[9]EU2DBase'!#REF!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'[8]WAGES_old'!$A$1:$G$62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'[62]CAgds'!$D$12:$BO$12</definedName>
    <definedName name="XGS">#REF!</definedName>
    <definedName name="xinc">'[26]CAinc'!$D$12:$BO$12</definedName>
    <definedName name="xinc_11">'[62]CAinc'!$D$12:$BO$12</definedName>
    <definedName name="xnfs">'[26]CAnfs'!$D$12:$BO$12</definedName>
    <definedName name="xnfs_11">'[62]CAnfs'!$D$12:$BO$12</definedName>
    <definedName name="XOF">#REF!</definedName>
    <definedName name="xr">#REF!</definedName>
    <definedName name="xxWRS_1">WEO '[17]LINK'!$A$1:$A$42</definedName>
    <definedName name="xxWRS_1_15">WEO '[17]LINK'!$A$1:$A$42</definedName>
    <definedName name="xxWRS_1_17">WEO '[17]LINK'!$A$1:$A$42</definedName>
    <definedName name="xxWRS_1_2">#REF!</definedName>
    <definedName name="xxWRS_1_20">WEO '[17]LINK'!$A$1:$A$42</definedName>
    <definedName name="xxWRS_1_22">WEO '[17]LINK'!$A$1:$A$42</definedName>
    <definedName name="xxWRS_1_24">WEO '[17]LINK'!$A$1:$A$42</definedName>
    <definedName name="xxWRS_1_28">WEO '[17]LINK'!$A$1:$A$42</definedName>
    <definedName name="xxWRS_1_37">WEO '[17]LINK'!$A$1:$A$42</definedName>
    <definedName name="xxWRS_1_38">WEO '[17]LINK'!$A$1:$A$42</definedName>
    <definedName name="xxWRS_1_46">WEO '[17]LINK'!$A$1:$A$42</definedName>
    <definedName name="xxWRS_1_47">WEO '[17]LINK'!$A$1:$A$42</definedName>
    <definedName name="xxWRS_1_49">WEO '[17]LINK'!$A$1:$A$42</definedName>
    <definedName name="xxWRS_1_54">WEO '[17]LINK'!$A$1:$A$42</definedName>
    <definedName name="xxWRS_1_55">WEO '[17]LINK'!$A$1:$A$42</definedName>
    <definedName name="xxWRS_1_56">WEO '[17]LINK'!$A$1:$A$42</definedName>
    <definedName name="xxWRS_1_57">WEO '[17]LINK'!$A$1:$A$42</definedName>
    <definedName name="xxWRS_1_61">WEO '[17]LINK'!$A$1:$A$42</definedName>
    <definedName name="xxWRS_1_63">WEO '[17]LINK'!$A$1:$A$42</definedName>
    <definedName name="xxWRS_1_64">WEO '[17]LINK'!$A$1:$A$42</definedName>
    <definedName name="xxWRS_1_65">WEO '[17]LINK'!$A$1:$A$42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'[89]Table'!$A$3:$AB$70</definedName>
    <definedName name="xxxxx_11">'[90]Table'!$A$3:$AB$70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'[91]ass'!$7:$7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'[92]oth'!$17:$17</definedName>
    <definedName name="zRoWCPIchange">#REF!</definedName>
    <definedName name="zRoWCPIchange_14">#REF!</definedName>
    <definedName name="zRoWCPIchange_25">#REF!</definedName>
    <definedName name="zSDReRate">'[92]ass'!$24:$24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'[93]до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<sst xmlns="http://schemas.openxmlformats.org/spreadsheetml/2006/main" count="110" uniqueCount="102">
  <si>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</si>
  <si>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 xml:space="preserve">Realizări 01.01 - 31.10.2016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</si>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</sst>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"/>
    <numFmt numFmtId="170" formatCode="#,##0.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164" fontId="5" fillId="33" borderId="0" xfId="0" applyNumberFormat="1" applyFont="1" applyFill="1" applyBorder="1" applyAlignment="1" applyProtection="1">
      <alignment vertical="center" wrapText="1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right" wrapText="1" indent="1"/>
      <protection locked="0"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4" fontId="9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Alignment="1" applyProtection="1">
      <alignment horizontal="center"/>
      <protection locked="0"/>
    </xf>
    <xf numFmtId="167" fontId="8" fillId="33" borderId="0" xfId="0" applyNumberFormat="1" applyFont="1" applyFill="1" applyBorder="1" applyAlignment="1" applyProtection="1">
      <alignment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7" fontId="7" fillId="33" borderId="0" xfId="0" applyNumberFormat="1" applyFont="1" applyFill="1" applyBorder="1" applyAlignment="1" applyProtection="1">
      <alignment/>
      <protection locked="0"/>
    </xf>
    <xf numFmtId="168" fontId="3" fillId="33" borderId="0" xfId="0" applyNumberFormat="1" applyFont="1" applyFill="1" applyAlignment="1" applyProtection="1">
      <alignment horizontal="right"/>
      <protection locked="0"/>
    </xf>
    <xf numFmtId="169" fontId="3" fillId="33" borderId="0" xfId="0" applyNumberFormat="1" applyFont="1" applyFill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4" fontId="8" fillId="33" borderId="0" xfId="0" applyNumberFormat="1" applyFont="1" applyFill="1" applyBorder="1" applyAlignment="1" applyProtection="1">
      <alignment horizontal="center"/>
      <protection locked="0"/>
    </xf>
    <xf numFmtId="165" fontId="8" fillId="33" borderId="0" xfId="0" applyNumberFormat="1" applyFont="1" applyFill="1" applyBorder="1" applyAlignment="1" applyProtection="1">
      <alignment/>
      <protection locked="0"/>
    </xf>
    <xf numFmtId="164" fontId="5" fillId="33" borderId="0" xfId="55" applyNumberFormat="1" applyFont="1" applyFill="1" applyAlignment="1">
      <alignment/>
      <protection/>
    </xf>
    <xf numFmtId="164" fontId="6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7" fontId="3" fillId="33" borderId="0" xfId="0" applyNumberFormat="1" applyFont="1" applyFill="1" applyBorder="1" applyAlignment="1" applyProtection="1">
      <alignment/>
      <protection locked="0"/>
    </xf>
    <xf numFmtId="170" fontId="3" fillId="33" borderId="0" xfId="0" applyNumberFormat="1" applyFont="1" applyFill="1" applyBorder="1" applyAlignment="1" applyProtection="1">
      <alignment/>
      <protection locked="0"/>
    </xf>
    <xf numFmtId="169" fontId="3" fillId="33" borderId="0" xfId="0" applyNumberFormat="1" applyFont="1" applyFill="1" applyBorder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3" fillId="33" borderId="11" xfId="0" applyNumberFormat="1" applyFont="1" applyFill="1" applyBorder="1" applyAlignment="1" applyProtection="1">
      <alignment horizontal="center" vertical="top" readingOrder="1"/>
      <protection/>
    </xf>
    <xf numFmtId="164" fontId="5" fillId="33" borderId="11" xfId="0" applyNumberFormat="1" applyFont="1" applyFill="1" applyBorder="1" applyAlignment="1" applyProtection="1">
      <alignment horizontal="center" readingOrder="1"/>
      <protection locked="0"/>
    </xf>
    <xf numFmtId="164" fontId="5" fillId="33" borderId="11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1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>
      <alignment vertical="center"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right" vertical="center"/>
      <protection/>
    </xf>
    <xf numFmtId="164" fontId="5" fillId="33" borderId="1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70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164" fontId="5" fillId="33" borderId="0" xfId="0" applyNumberFormat="1" applyFont="1" applyFill="1" applyBorder="1" applyAlignment="1" applyProtection="1">
      <alignment wrapText="1"/>
      <protection locked="0"/>
    </xf>
    <xf numFmtId="4" fontId="5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left" indent="1"/>
      <protection/>
    </xf>
    <xf numFmtId="164" fontId="5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3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5" fillId="33" borderId="0" xfId="0" applyNumberFormat="1" applyFont="1" applyFill="1" applyAlignment="1">
      <alignment horizontal="left" wrapText="1" indent="1"/>
    </xf>
    <xf numFmtId="164" fontId="5" fillId="33" borderId="10" xfId="0" applyNumberFormat="1" applyFont="1" applyFill="1" applyBorder="1" applyAlignment="1" applyProtection="1">
      <alignment horizontal="left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 applyProtection="1">
      <alignment vertical="center"/>
      <protection locked="0"/>
    </xf>
    <xf numFmtId="4" fontId="5" fillId="33" borderId="10" xfId="42" applyNumberFormat="1" applyFont="1" applyFill="1" applyBorder="1" applyAlignment="1" applyProtection="1">
      <alignment horizontal="center" vertical="center"/>
      <protection/>
    </xf>
    <xf numFmtId="164" fontId="11" fillId="33" borderId="10" xfId="0" applyNumberFormat="1" applyFont="1" applyFill="1" applyBorder="1" applyAlignment="1" applyProtection="1">
      <alignment horizontal="left" wrapText="1" indent="1"/>
      <protection locked="0"/>
    </xf>
    <xf numFmtId="164" fontId="3" fillId="33" borderId="10" xfId="0" applyNumberFormat="1" applyFont="1" applyFill="1" applyBorder="1" applyAlignment="1" applyProtection="1">
      <alignment horizontal="right" vertical="center"/>
      <protection locked="0"/>
    </xf>
    <xf numFmtId="3" fontId="12" fillId="33" borderId="10" xfId="0" applyNumberFormat="1" applyFont="1" applyFill="1" applyBorder="1" applyAlignment="1" applyProtection="1">
      <alignment horizontal="right" vertical="center"/>
      <protection locked="0"/>
    </xf>
    <xf numFmtId="164" fontId="3" fillId="33" borderId="10" xfId="0" applyNumberFormat="1" applyFont="1" applyFill="1" applyBorder="1" applyAlignment="1" applyProtection="1">
      <alignment horizontal="right" vertical="center"/>
      <protection locked="0"/>
    </xf>
    <xf numFmtId="164" fontId="5" fillId="33" borderId="10" xfId="0" applyNumberFormat="1" applyFont="1" applyFill="1" applyBorder="1" applyAlignment="1" applyProtection="1">
      <alignment horizontal="right" wrapText="1" indent="1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164" fontId="5" fillId="33" borderId="11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0%20octombrie%202016\bgc%20octombrie%202016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0%20octombrie%202016\bgc%20octombrie%202015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16"/>
      <sheetName val="UAT  octombrie 2016"/>
      <sheetName val=" consolidari octombrie"/>
      <sheetName val="septembrie 2016 (valori)"/>
      <sheetName val="UAT  septembrie 2016(valori) "/>
      <sheetName val="august 2016 (valori)"/>
      <sheetName val="UAT  august 2016 (valori)"/>
      <sheetName val="UAT  august 2016 in luna"/>
      <sheetName val="iunie 2016 (valori)"/>
      <sheetName val="UAT  iunie 2016 (valori)"/>
      <sheetName val="Sinteza - An 2"/>
      <sheetName val="2015 - 2016"/>
      <sheetName val="Sinteza - Anexa executie progam"/>
      <sheetName val="progr.%.exec"/>
      <sheetName val="BGC actualizat 15 nov (Liliana)"/>
      <sheetName val="Sinteza-anexa trim.I+II+III "/>
      <sheetName val="progr trim. I+II+III .%.exec "/>
      <sheetName val="octombrie 2015"/>
      <sheetName val="oct 2015 leg"/>
      <sheetName val="dob_trez"/>
      <sheetName val="SPECIAL_AND"/>
      <sheetName val="CNADN_ex"/>
      <sheetName val="Sinteza - An 2 prog. 9 luni"/>
      <sheetName val="iulie 2016  (in luna)"/>
      <sheetName val="iulie 2016 valori"/>
      <sheetName val="UAT  iulie 2016 valori"/>
      <sheetName val="mai 2016 (valori)"/>
      <sheetName val="UAT  mai 2016 (valori)"/>
      <sheetName val="aprilie 2016 valori"/>
      <sheetName val="UAT  aprilie 2016 valori"/>
      <sheetName val=" martie 2016 valori"/>
      <sheetName val="UAT  martie 2016 valori"/>
      <sheetName val=" februarie 2016 valori"/>
      <sheetName val="UAT  februarie 2016 valori"/>
      <sheetName val="ianuarie 2016 (valori)"/>
      <sheetName val="UAT ianuarie 2016 (valori)"/>
      <sheetName val="decembrie 2014 DS "/>
      <sheetName val="bgc desfasurat"/>
      <sheetName val="Sinteza - An 2 operativ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201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73"/>
  <sheetViews>
    <sheetView showZeros="0" tabSelected="1" view="pageBreakPreview" zoomScale="75" zoomScaleNormal="73" zoomScaleSheetLayoutView="75" zoomScalePageLayoutView="0" workbookViewId="0" topLeftCell="A1">
      <pane xSplit="2" ySplit="12" topLeftCell="D58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O6" sqref="O6"/>
    </sheetView>
  </sheetViews>
  <sheetFormatPr defaultColWidth="9.140625" defaultRowHeight="19.5" customHeight="1" outlineLevelRow="1"/>
  <cols>
    <col min="1" max="1" width="3.8515625" style="6" customWidth="1"/>
    <col min="2" max="2" width="52.140625" style="17" customWidth="1"/>
    <col min="3" max="3" width="21.140625" style="17" customWidth="1"/>
    <col min="4" max="4" width="15.7109375" style="17" customWidth="1"/>
    <col min="5" max="5" width="17.00390625" style="31" customWidth="1"/>
    <col min="6" max="6" width="13.8515625" style="31" customWidth="1"/>
    <col min="7" max="7" width="16.8515625" style="31" customWidth="1"/>
    <col min="8" max="8" width="16.28125" style="31" customWidth="1"/>
    <col min="9" max="9" width="11.57421875" style="17" customWidth="1"/>
    <col min="10" max="10" width="13.28125" style="17" customWidth="1"/>
    <col min="11" max="11" width="10.8515625" style="17" customWidth="1"/>
    <col min="12" max="12" width="13.7109375" style="17" customWidth="1"/>
    <col min="13" max="13" width="12.140625" style="20" customWidth="1"/>
    <col min="14" max="14" width="12.421875" style="17" customWidth="1"/>
    <col min="15" max="15" width="12.7109375" style="20" customWidth="1"/>
    <col min="16" max="16" width="10.421875" style="17" customWidth="1"/>
    <col min="17" max="17" width="15.7109375" style="21" customWidth="1"/>
    <col min="18" max="18" width="9.57421875" style="22" customWidth="1"/>
    <col min="19" max="16384" width="8.8515625" style="6" customWidth="1"/>
  </cols>
  <sheetData>
    <row r="1" spans="1:18" s="23" customFormat="1" ht="23.25" customHeight="1">
      <c r="A1" s="6"/>
      <c r="B1" s="17"/>
      <c r="C1" s="6"/>
      <c r="D1" s="6"/>
      <c r="E1" s="7"/>
      <c r="F1" s="7"/>
      <c r="G1" s="7"/>
      <c r="H1" s="18"/>
      <c r="I1" s="19"/>
      <c r="J1" s="17"/>
      <c r="K1" s="17"/>
      <c r="L1" s="17"/>
      <c r="M1" s="20"/>
      <c r="N1" s="17"/>
      <c r="O1" s="20"/>
      <c r="P1" s="17"/>
      <c r="Q1" s="21"/>
      <c r="R1" s="22"/>
    </row>
    <row r="2" spans="1:18" s="23" customFormat="1" ht="15" customHeight="1">
      <c r="A2" s="6"/>
      <c r="B2" s="6"/>
      <c r="C2" s="24"/>
      <c r="D2" s="25"/>
      <c r="E2" s="26"/>
      <c r="F2" s="26"/>
      <c r="G2" s="26"/>
      <c r="H2" s="26"/>
      <c r="I2" s="24"/>
      <c r="J2" s="27"/>
      <c r="K2" s="25"/>
      <c r="L2" s="6"/>
      <c r="M2" s="28"/>
      <c r="N2" s="129"/>
      <c r="O2" s="129"/>
      <c r="P2" s="129"/>
      <c r="Q2" s="129"/>
      <c r="R2" s="129"/>
    </row>
    <row r="3" spans="1:18" s="23" customFormat="1" ht="22.5" customHeight="1" outlineLevel="1">
      <c r="A3" s="6"/>
      <c r="B3" s="130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s="23" customFormat="1" ht="15" outlineLevel="1">
      <c r="A4" s="6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s="23" customFormat="1" ht="15" outlineLevel="1">
      <c r="A5" s="6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23" customFormat="1" ht="24" customHeight="1" outlineLevel="1">
      <c r="A6" s="6"/>
      <c r="B6" s="29"/>
      <c r="C6" s="17"/>
      <c r="D6" s="30"/>
      <c r="E6" s="31"/>
      <c r="F6" s="32"/>
      <c r="G6" s="33"/>
      <c r="H6" s="31"/>
      <c r="I6" s="17"/>
      <c r="J6" s="30"/>
      <c r="K6" s="34"/>
      <c r="L6" s="30"/>
      <c r="M6" s="22"/>
      <c r="N6" s="17"/>
      <c r="O6" s="20"/>
      <c r="P6" s="17"/>
      <c r="Q6" s="21"/>
      <c r="R6" s="22"/>
    </row>
    <row r="7" spans="1:18" s="23" customFormat="1" ht="15.75" customHeight="1" outlineLevel="1">
      <c r="A7" s="6"/>
      <c r="B7" s="29"/>
      <c r="C7" s="30"/>
      <c r="D7" s="36"/>
      <c r="E7" s="37"/>
      <c r="F7" s="38"/>
      <c r="G7" s="39"/>
      <c r="H7" s="40"/>
      <c r="I7" s="41"/>
      <c r="J7" s="42"/>
      <c r="K7" s="40"/>
      <c r="L7" s="40"/>
      <c r="M7" s="33"/>
      <c r="N7" s="40"/>
      <c r="O7" s="40"/>
      <c r="P7" s="20" t="s">
        <v>2</v>
      </c>
      <c r="Q7" s="43">
        <v>758500</v>
      </c>
      <c r="R7" s="44"/>
    </row>
    <row r="8" spans="1:18" s="23" customFormat="1" ht="15" outlineLevel="1">
      <c r="A8" s="6"/>
      <c r="B8" s="7"/>
      <c r="C8" s="45"/>
      <c r="D8" s="46"/>
      <c r="E8" s="47"/>
      <c r="F8" s="48"/>
      <c r="G8" s="49"/>
      <c r="H8" s="50"/>
      <c r="I8" s="44"/>
      <c r="J8" s="6"/>
      <c r="K8" s="6"/>
      <c r="L8" s="35"/>
      <c r="M8" s="27"/>
      <c r="N8" s="46"/>
      <c r="O8" s="51"/>
      <c r="P8" s="46"/>
      <c r="Q8" s="52"/>
      <c r="R8" s="53" t="s">
        <v>3</v>
      </c>
    </row>
    <row r="9" spans="1:18" s="23" customFormat="1" ht="15">
      <c r="A9" s="6"/>
      <c r="B9" s="54"/>
      <c r="C9" s="55" t="s">
        <v>4</v>
      </c>
      <c r="D9" s="55" t="s">
        <v>4</v>
      </c>
      <c r="E9" s="56" t="s">
        <v>4</v>
      </c>
      <c r="F9" s="56" t="s">
        <v>4</v>
      </c>
      <c r="G9" s="56" t="s">
        <v>5</v>
      </c>
      <c r="H9" s="56" t="s">
        <v>6</v>
      </c>
      <c r="I9" s="55" t="s">
        <v>4</v>
      </c>
      <c r="J9" s="55" t="s">
        <v>7</v>
      </c>
      <c r="K9" s="55" t="s">
        <v>8</v>
      </c>
      <c r="L9" s="55" t="s">
        <v>8</v>
      </c>
      <c r="M9" s="57" t="s">
        <v>9</v>
      </c>
      <c r="N9" s="55" t="s">
        <v>10</v>
      </c>
      <c r="O9" s="58" t="s">
        <v>9</v>
      </c>
      <c r="P9" s="55" t="s">
        <v>11</v>
      </c>
      <c r="Q9" s="133" t="s">
        <v>12</v>
      </c>
      <c r="R9" s="133"/>
    </row>
    <row r="10" spans="1:18" s="23" customFormat="1" ht="15">
      <c r="A10" s="6"/>
      <c r="B10" s="6"/>
      <c r="C10" s="59" t="s">
        <v>13</v>
      </c>
      <c r="D10" s="59" t="s">
        <v>14</v>
      </c>
      <c r="E10" s="60" t="s">
        <v>15</v>
      </c>
      <c r="F10" s="60" t="s">
        <v>16</v>
      </c>
      <c r="G10" s="60" t="s">
        <v>17</v>
      </c>
      <c r="H10" s="60" t="s">
        <v>18</v>
      </c>
      <c r="I10" s="59" t="s">
        <v>19</v>
      </c>
      <c r="J10" s="59" t="s">
        <v>18</v>
      </c>
      <c r="K10" s="59" t="s">
        <v>20</v>
      </c>
      <c r="L10" s="59" t="s">
        <v>21</v>
      </c>
      <c r="M10" s="61"/>
      <c r="N10" s="59" t="s">
        <v>22</v>
      </c>
      <c r="O10" s="62" t="s">
        <v>23</v>
      </c>
      <c r="P10" s="63" t="s">
        <v>24</v>
      </c>
      <c r="Q10" s="134"/>
      <c r="R10" s="134"/>
    </row>
    <row r="11" spans="1:18" s="23" customFormat="1" ht="15.75" customHeight="1">
      <c r="A11" s="6"/>
      <c r="B11" s="6"/>
      <c r="C11" s="59" t="s">
        <v>25</v>
      </c>
      <c r="D11" s="59" t="s">
        <v>26</v>
      </c>
      <c r="E11" s="60" t="s">
        <v>27</v>
      </c>
      <c r="F11" s="60" t="s">
        <v>28</v>
      </c>
      <c r="G11" s="60" t="s">
        <v>29</v>
      </c>
      <c r="H11" s="60" t="s">
        <v>30</v>
      </c>
      <c r="I11" s="59" t="s">
        <v>31</v>
      </c>
      <c r="J11" s="59" t="s">
        <v>32</v>
      </c>
      <c r="K11" s="59" t="s">
        <v>33</v>
      </c>
      <c r="L11" s="59" t="s">
        <v>34</v>
      </c>
      <c r="M11" s="61"/>
      <c r="N11" s="59" t="s">
        <v>35</v>
      </c>
      <c r="O11" s="62" t="s">
        <v>36</v>
      </c>
      <c r="P11" s="63" t="s">
        <v>37</v>
      </c>
      <c r="Q11" s="134"/>
      <c r="R11" s="134"/>
    </row>
    <row r="12" spans="1:18" s="23" customFormat="1" ht="15">
      <c r="A12" s="6"/>
      <c r="B12" s="64"/>
      <c r="C12" s="65"/>
      <c r="D12" s="59" t="s">
        <v>38</v>
      </c>
      <c r="E12" s="60"/>
      <c r="F12" s="60" t="s">
        <v>39</v>
      </c>
      <c r="G12" s="60" t="s">
        <v>40</v>
      </c>
      <c r="H12" s="60"/>
      <c r="I12" s="59" t="s">
        <v>41</v>
      </c>
      <c r="J12" s="59" t="s">
        <v>42</v>
      </c>
      <c r="K12" s="59"/>
      <c r="L12" s="59" t="s">
        <v>43</v>
      </c>
      <c r="M12" s="61"/>
      <c r="N12" s="59" t="s">
        <v>44</v>
      </c>
      <c r="O12" s="61" t="s">
        <v>45</v>
      </c>
      <c r="P12" s="63" t="s">
        <v>46</v>
      </c>
      <c r="Q12" s="134"/>
      <c r="R12" s="134"/>
    </row>
    <row r="13" spans="1:18" s="23" customFormat="1" ht="15.75" customHeight="1">
      <c r="A13" s="6"/>
      <c r="B13" s="46"/>
      <c r="C13" s="6"/>
      <c r="D13" s="59" t="s">
        <v>47</v>
      </c>
      <c r="E13" s="60"/>
      <c r="F13" s="60"/>
      <c r="G13" s="60" t="s">
        <v>48</v>
      </c>
      <c r="H13" s="60"/>
      <c r="I13" s="59" t="s">
        <v>49</v>
      </c>
      <c r="J13" s="59"/>
      <c r="K13" s="59"/>
      <c r="L13" s="59" t="s">
        <v>50</v>
      </c>
      <c r="M13" s="61"/>
      <c r="N13" s="59"/>
      <c r="O13" s="61"/>
      <c r="P13" s="63"/>
      <c r="Q13" s="135" t="s">
        <v>51</v>
      </c>
      <c r="R13" s="136" t="s">
        <v>52</v>
      </c>
    </row>
    <row r="14" spans="1:18" s="23" customFormat="1" ht="51" customHeight="1">
      <c r="A14" s="6"/>
      <c r="B14" s="46"/>
      <c r="C14" s="6"/>
      <c r="D14" s="66"/>
      <c r="E14" s="66"/>
      <c r="F14" s="66"/>
      <c r="G14" s="60" t="s">
        <v>53</v>
      </c>
      <c r="H14" s="60"/>
      <c r="I14" s="67" t="s">
        <v>54</v>
      </c>
      <c r="J14" s="59"/>
      <c r="K14" s="59"/>
      <c r="L14" s="67" t="s">
        <v>55</v>
      </c>
      <c r="M14" s="61"/>
      <c r="N14" s="59"/>
      <c r="O14" s="61"/>
      <c r="P14" s="63"/>
      <c r="Q14" s="135"/>
      <c r="R14" s="136"/>
    </row>
    <row r="15" spans="1:18" s="23" customFormat="1" ht="18" customHeight="1">
      <c r="A15" s="6"/>
      <c r="B15" s="46"/>
      <c r="C15" s="6"/>
      <c r="D15" s="66"/>
      <c r="E15" s="66"/>
      <c r="F15" s="66"/>
      <c r="G15" s="60"/>
      <c r="H15" s="60"/>
      <c r="I15" s="67"/>
      <c r="J15" s="59"/>
      <c r="K15" s="59"/>
      <c r="L15" s="67"/>
      <c r="M15" s="61"/>
      <c r="N15" s="59"/>
      <c r="O15" s="61"/>
      <c r="P15" s="63"/>
      <c r="Q15" s="68"/>
      <c r="R15" s="69"/>
    </row>
    <row r="16" spans="1:18" s="23" customFormat="1" ht="18.75" customHeight="1" thickBot="1">
      <c r="A16" s="6"/>
      <c r="B16" s="123"/>
      <c r="C16" s="124"/>
      <c r="D16" s="8"/>
      <c r="E16" s="125"/>
      <c r="F16" s="8"/>
      <c r="G16" s="126"/>
      <c r="H16" s="126"/>
      <c r="I16" s="74"/>
      <c r="J16" s="8"/>
      <c r="K16" s="8"/>
      <c r="L16" s="8"/>
      <c r="M16" s="74"/>
      <c r="N16" s="8"/>
      <c r="O16" s="74"/>
      <c r="P16" s="8"/>
      <c r="Q16" s="75"/>
      <c r="R16" s="74"/>
    </row>
    <row r="17" spans="2:18" s="76" customFormat="1" ht="30.75" customHeight="1" thickTop="1">
      <c r="B17" s="9" t="s">
        <v>56</v>
      </c>
      <c r="C17" s="10">
        <f>C18+C34+C35+C36+C37+C38+C39++C40+C41</f>
        <v>87784.85444200003</v>
      </c>
      <c r="D17" s="10">
        <f aca="true" t="shared" si="0" ref="D17:L17">D18+D34+D35+D36+D37+D38+D39++D40+D41</f>
        <v>54697.32419119048</v>
      </c>
      <c r="E17" s="10">
        <f t="shared" si="0"/>
        <v>43782.967000000004</v>
      </c>
      <c r="F17" s="10">
        <f t="shared" si="0"/>
        <v>1573.836485</v>
      </c>
      <c r="G17" s="10">
        <f t="shared" si="0"/>
        <v>20428.956</v>
      </c>
      <c r="H17" s="10">
        <f t="shared" si="0"/>
        <v>0</v>
      </c>
      <c r="I17" s="10">
        <f>I18+I34+I35+I36+I37+I38+I39++I40+I41</f>
        <v>17969.564</v>
      </c>
      <c r="J17" s="10">
        <f>J18+J34+J35+J36+J37+J38+J39++J40+J41</f>
        <v>214.53866999999997</v>
      </c>
      <c r="K17" s="10">
        <f>K18+K34+K35+K36+K37+K38+K39++K40+K41</f>
        <v>339.257365</v>
      </c>
      <c r="L17" s="10">
        <f t="shared" si="0"/>
        <v>3021.4079300000003</v>
      </c>
      <c r="M17" s="77">
        <f>SUM(C17:L17)</f>
        <v>229812.7060831905</v>
      </c>
      <c r="N17" s="78">
        <f>N18+N34+N35+N38+N36</f>
        <v>-42203.18575934857</v>
      </c>
      <c r="O17" s="77">
        <f aca="true" t="shared" si="1" ref="O17:O39">M17+N17</f>
        <v>187609.52032384195</v>
      </c>
      <c r="P17" s="78">
        <f>P18+P34+P35+P38+P40</f>
        <v>-36.762</v>
      </c>
      <c r="Q17" s="79">
        <f>O17+P17</f>
        <v>187572.75832384196</v>
      </c>
      <c r="R17" s="77">
        <f>Q17/$Q$7*100</f>
        <v>24.729434189036514</v>
      </c>
    </row>
    <row r="18" spans="2:18" s="80" customFormat="1" ht="18.75" customHeight="1">
      <c r="B18" s="68" t="s">
        <v>57</v>
      </c>
      <c r="C18" s="12">
        <f>C19+C32+C33</f>
        <v>83813.18744200002</v>
      </c>
      <c r="D18" s="12">
        <f>D19+D32+D33</f>
        <v>47193.59672</v>
      </c>
      <c r="E18" s="10">
        <f>E19+E32+E33</f>
        <v>30599.620000000003</v>
      </c>
      <c r="F18" s="10">
        <f>F19+F32+F33</f>
        <v>1573.827</v>
      </c>
      <c r="G18" s="10">
        <f>G19+G32+G33</f>
        <v>18444.718999999997</v>
      </c>
      <c r="H18" s="10"/>
      <c r="I18" s="12">
        <f>I19+I32+I33</f>
        <v>10251.334</v>
      </c>
      <c r="J18" s="12"/>
      <c r="K18" s="81">
        <f>K19+K32+K33</f>
        <v>339.257365</v>
      </c>
      <c r="L18" s="81">
        <f>L19+L32+L33</f>
        <v>1102.0185400000003</v>
      </c>
      <c r="M18" s="12">
        <f>SUM(C18:L18)</f>
        <v>193317.560067</v>
      </c>
      <c r="N18" s="12">
        <f>N19+N32+N33</f>
        <v>-10735.610369348571</v>
      </c>
      <c r="O18" s="81">
        <f t="shared" si="1"/>
        <v>182581.94969765143</v>
      </c>
      <c r="P18" s="12">
        <f>P19+P32+P33</f>
        <v>0</v>
      </c>
      <c r="Q18" s="70">
        <f aca="true" t="shared" si="2" ref="Q18:Q39">O18+P18</f>
        <v>182581.94969765143</v>
      </c>
      <c r="R18" s="81">
        <f aca="true" t="shared" si="3" ref="R18:R41">Q18/$Q$7*100</f>
        <v>24.071450190857142</v>
      </c>
    </row>
    <row r="19" spans="2:18" ht="28.5" customHeight="1">
      <c r="B19" s="82" t="s">
        <v>58</v>
      </c>
      <c r="C19" s="73">
        <f>C20+C24+C25+C30+C31</f>
        <v>76597.19144200001</v>
      </c>
      <c r="D19" s="73">
        <f>D20+D24+D25+D30+D31</f>
        <v>36825.70972</v>
      </c>
      <c r="E19" s="16">
        <f aca="true" t="shared" si="4" ref="E19:L19">E20+E24+E25+E30+E31</f>
        <v>0</v>
      </c>
      <c r="F19" s="16">
        <f t="shared" si="4"/>
        <v>0</v>
      </c>
      <c r="G19" s="83">
        <f t="shared" si="4"/>
        <v>838.207</v>
      </c>
      <c r="H19" s="16">
        <f t="shared" si="4"/>
        <v>0</v>
      </c>
      <c r="I19" s="73">
        <f>I20+I24+I25+I30+I31</f>
        <v>2108.5460000000003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73">
        <f>SUM(C19:L19)</f>
        <v>116369.654162</v>
      </c>
      <c r="N19" s="4">
        <f>N20+N24+N25+N30+N31</f>
        <v>0</v>
      </c>
      <c r="O19" s="73">
        <f t="shared" si="1"/>
        <v>116369.654162</v>
      </c>
      <c r="P19" s="4">
        <f>P20+P24+P25+P30+P31</f>
        <v>0</v>
      </c>
      <c r="Q19" s="84">
        <f t="shared" si="2"/>
        <v>116369.654162</v>
      </c>
      <c r="R19" s="73">
        <f t="shared" si="3"/>
        <v>15.342077015425183</v>
      </c>
    </row>
    <row r="20" spans="2:18" ht="33.75" customHeight="1">
      <c r="B20" s="85" t="s">
        <v>59</v>
      </c>
      <c r="C20" s="73">
        <f aca="true" t="shared" si="5" ref="C20:H20">C21+C22+C23</f>
        <v>23528.513442</v>
      </c>
      <c r="D20" s="73">
        <f t="shared" si="5"/>
        <v>15281.719</v>
      </c>
      <c r="E20" s="16">
        <f t="shared" si="5"/>
        <v>0</v>
      </c>
      <c r="F20" s="16">
        <f t="shared" si="5"/>
        <v>0</v>
      </c>
      <c r="G20" s="16">
        <f t="shared" si="5"/>
        <v>0</v>
      </c>
      <c r="H20" s="16">
        <f t="shared" si="5"/>
        <v>0</v>
      </c>
      <c r="I20" s="4"/>
      <c r="J20" s="4">
        <f>J21+J22+J23</f>
        <v>0</v>
      </c>
      <c r="K20" s="2">
        <f>K21+K22+K23</f>
        <v>0</v>
      </c>
      <c r="L20" s="4">
        <f>L21+L22+L23</f>
        <v>0</v>
      </c>
      <c r="M20" s="73">
        <f aca="true" t="shared" si="6" ref="M20:M39">SUM(C20:L20)</f>
        <v>38810.232442</v>
      </c>
      <c r="N20" s="4">
        <f>N21+N22+N23</f>
        <v>0</v>
      </c>
      <c r="O20" s="73">
        <f t="shared" si="1"/>
        <v>38810.232442</v>
      </c>
      <c r="P20" s="4">
        <f>P21+P22+P23</f>
        <v>0</v>
      </c>
      <c r="Q20" s="84">
        <f t="shared" si="2"/>
        <v>38810.232442</v>
      </c>
      <c r="R20" s="73">
        <f>Q20/$Q$7*100</f>
        <v>5.116708298220171</v>
      </c>
    </row>
    <row r="21" spans="2:18" ht="22.5" customHeight="1">
      <c r="B21" s="86" t="s">
        <v>60</v>
      </c>
      <c r="C21" s="2">
        <v>14522.462</v>
      </c>
      <c r="D21" s="2">
        <v>46.942</v>
      </c>
      <c r="E21" s="16"/>
      <c r="F21" s="16"/>
      <c r="G21" s="16"/>
      <c r="H21" s="16"/>
      <c r="I21" s="73"/>
      <c r="J21" s="2"/>
      <c r="K21" s="2"/>
      <c r="L21" s="2"/>
      <c r="M21" s="73">
        <f t="shared" si="6"/>
        <v>14569.403999999999</v>
      </c>
      <c r="N21" s="2"/>
      <c r="O21" s="73">
        <f t="shared" si="1"/>
        <v>14569.403999999999</v>
      </c>
      <c r="P21" s="2"/>
      <c r="Q21" s="84">
        <f t="shared" si="2"/>
        <v>14569.403999999999</v>
      </c>
      <c r="R21" s="73">
        <f>Q21/$Q$7*100</f>
        <v>1.920817930125247</v>
      </c>
    </row>
    <row r="22" spans="2:18" ht="30" customHeight="1">
      <c r="B22" s="86" t="s">
        <v>61</v>
      </c>
      <c r="C22" s="2">
        <v>7595.893442000001</v>
      </c>
      <c r="D22" s="2">
        <v>15226.123</v>
      </c>
      <c r="E22" s="3"/>
      <c r="F22" s="3"/>
      <c r="G22" s="3"/>
      <c r="H22" s="3"/>
      <c r="I22" s="73"/>
      <c r="J22" s="2"/>
      <c r="K22" s="2"/>
      <c r="L22" s="2"/>
      <c r="M22" s="73">
        <f t="shared" si="6"/>
        <v>22822.016442</v>
      </c>
      <c r="N22" s="2"/>
      <c r="O22" s="73">
        <f t="shared" si="1"/>
        <v>22822.016442</v>
      </c>
      <c r="P22" s="2"/>
      <c r="Q22" s="84">
        <f t="shared" si="2"/>
        <v>22822.016442</v>
      </c>
      <c r="R22" s="73">
        <f>Q22/$Q$7*100</f>
        <v>3.0088353911667762</v>
      </c>
    </row>
    <row r="23" spans="2:18" ht="36" customHeight="1">
      <c r="B23" s="87" t="s">
        <v>62</v>
      </c>
      <c r="C23" s="2">
        <v>1410.158</v>
      </c>
      <c r="D23" s="2">
        <v>8.654</v>
      </c>
      <c r="E23" s="3"/>
      <c r="F23" s="3"/>
      <c r="G23" s="3"/>
      <c r="H23" s="3"/>
      <c r="I23" s="73"/>
      <c r="J23" s="2"/>
      <c r="K23" s="2"/>
      <c r="L23" s="2"/>
      <c r="M23" s="73">
        <f t="shared" si="6"/>
        <v>1418.812</v>
      </c>
      <c r="N23" s="2"/>
      <c r="O23" s="73">
        <f t="shared" si="1"/>
        <v>1418.812</v>
      </c>
      <c r="P23" s="2"/>
      <c r="Q23" s="84">
        <f t="shared" si="2"/>
        <v>1418.812</v>
      </c>
      <c r="R23" s="73">
        <f t="shared" si="3"/>
        <v>0.18705497692814765</v>
      </c>
    </row>
    <row r="24" spans="2:18" ht="23.25" customHeight="1">
      <c r="B24" s="85" t="s">
        <v>63</v>
      </c>
      <c r="C24" s="2">
        <v>1024.11</v>
      </c>
      <c r="D24" s="2">
        <v>4467.644</v>
      </c>
      <c r="E24" s="16"/>
      <c r="F24" s="16"/>
      <c r="G24" s="16"/>
      <c r="H24" s="16"/>
      <c r="I24" s="73"/>
      <c r="J24" s="2"/>
      <c r="K24" s="2"/>
      <c r="L24" s="2"/>
      <c r="M24" s="73">
        <f t="shared" si="6"/>
        <v>5491.754</v>
      </c>
      <c r="N24" s="2"/>
      <c r="O24" s="73">
        <f t="shared" si="1"/>
        <v>5491.754</v>
      </c>
      <c r="P24" s="2"/>
      <c r="Q24" s="84">
        <f t="shared" si="2"/>
        <v>5491.754</v>
      </c>
      <c r="R24" s="73">
        <f t="shared" si="3"/>
        <v>0.724028213579433</v>
      </c>
    </row>
    <row r="25" spans="2:18" ht="36.75" customHeight="1">
      <c r="B25" s="88" t="s">
        <v>64</v>
      </c>
      <c r="C25" s="1">
        <f>SUM(C26:C29)</f>
        <v>51252.241</v>
      </c>
      <c r="D25" s="1">
        <f aca="true" t="shared" si="7" ref="D25:L25">D26+D27+D28+D29</f>
        <v>16940.24972</v>
      </c>
      <c r="E25" s="3">
        <f t="shared" si="7"/>
        <v>0</v>
      </c>
      <c r="F25" s="3">
        <f t="shared" si="7"/>
        <v>0</v>
      </c>
      <c r="G25" s="11">
        <f>G26+G27+G28+G29</f>
        <v>838.207</v>
      </c>
      <c r="H25" s="3">
        <f t="shared" si="7"/>
        <v>0</v>
      </c>
      <c r="I25" s="1">
        <f>I26+I27+I28+I29</f>
        <v>1648.784</v>
      </c>
      <c r="J25" s="2">
        <f t="shared" si="7"/>
        <v>0</v>
      </c>
      <c r="K25" s="2">
        <f t="shared" si="7"/>
        <v>0</v>
      </c>
      <c r="L25" s="2">
        <f t="shared" si="7"/>
        <v>0</v>
      </c>
      <c r="M25" s="73">
        <f t="shared" si="6"/>
        <v>70679.48172</v>
      </c>
      <c r="N25" s="2">
        <f>N26+N27+N28</f>
        <v>0</v>
      </c>
      <c r="O25" s="73">
        <f t="shared" si="1"/>
        <v>70679.48172</v>
      </c>
      <c r="P25" s="2">
        <f>P26+P27+P28</f>
        <v>0</v>
      </c>
      <c r="Q25" s="84">
        <f t="shared" si="2"/>
        <v>70679.48172</v>
      </c>
      <c r="R25" s="73">
        <f t="shared" si="3"/>
        <v>9.31832323269611</v>
      </c>
    </row>
    <row r="26" spans="2:18" ht="25.5" customHeight="1">
      <c r="B26" s="86" t="s">
        <v>65</v>
      </c>
      <c r="C26" s="2">
        <v>27973.608</v>
      </c>
      <c r="D26" s="2">
        <v>15718.155</v>
      </c>
      <c r="E26" s="16"/>
      <c r="F26" s="16"/>
      <c r="G26" s="16"/>
      <c r="H26" s="16"/>
      <c r="I26" s="73"/>
      <c r="J26" s="2"/>
      <c r="K26" s="2"/>
      <c r="L26" s="2"/>
      <c r="M26" s="73">
        <f t="shared" si="6"/>
        <v>43691.763</v>
      </c>
      <c r="N26" s="2"/>
      <c r="O26" s="73">
        <f t="shared" si="1"/>
        <v>43691.763</v>
      </c>
      <c r="P26" s="2"/>
      <c r="Q26" s="84">
        <f t="shared" si="2"/>
        <v>43691.763</v>
      </c>
      <c r="R26" s="73">
        <f t="shared" si="3"/>
        <v>5.760285168094923</v>
      </c>
    </row>
    <row r="27" spans="2:18" ht="20.25" customHeight="1">
      <c r="B27" s="86" t="s">
        <v>66</v>
      </c>
      <c r="C27" s="2">
        <v>21542.56</v>
      </c>
      <c r="D27" s="2"/>
      <c r="E27" s="3"/>
      <c r="F27" s="3"/>
      <c r="G27" s="3"/>
      <c r="H27" s="3"/>
      <c r="I27" s="89">
        <v>1076.487</v>
      </c>
      <c r="J27" s="2"/>
      <c r="K27" s="2"/>
      <c r="L27" s="2"/>
      <c r="M27" s="73">
        <f t="shared" si="6"/>
        <v>22619.047000000002</v>
      </c>
      <c r="N27" s="2"/>
      <c r="O27" s="73">
        <f t="shared" si="1"/>
        <v>22619.047000000002</v>
      </c>
      <c r="P27" s="2"/>
      <c r="Q27" s="84">
        <f t="shared" si="2"/>
        <v>22619.047000000002</v>
      </c>
      <c r="R27" s="73">
        <f t="shared" si="3"/>
        <v>2.9820760711931444</v>
      </c>
    </row>
    <row r="28" spans="2:18" s="90" customFormat="1" ht="36.75" customHeight="1">
      <c r="B28" s="91" t="s">
        <v>67</v>
      </c>
      <c r="C28" s="2">
        <v>716.7739999999999</v>
      </c>
      <c r="D28" s="2">
        <v>37.79672</v>
      </c>
      <c r="E28" s="3"/>
      <c r="F28" s="3">
        <v>0</v>
      </c>
      <c r="G28" s="3">
        <v>838.207</v>
      </c>
      <c r="H28" s="3"/>
      <c r="I28" s="89"/>
      <c r="J28" s="2"/>
      <c r="K28" s="2"/>
      <c r="L28" s="2"/>
      <c r="M28" s="73">
        <f t="shared" si="6"/>
        <v>1592.77772</v>
      </c>
      <c r="N28" s="2"/>
      <c r="O28" s="73">
        <f t="shared" si="1"/>
        <v>1592.77772</v>
      </c>
      <c r="P28" s="2"/>
      <c r="Q28" s="84">
        <f t="shared" si="2"/>
        <v>1592.77772</v>
      </c>
      <c r="R28" s="73">
        <f t="shared" si="3"/>
        <v>0.20999047066578772</v>
      </c>
    </row>
    <row r="29" spans="2:18" ht="58.5" customHeight="1">
      <c r="B29" s="91" t="s">
        <v>68</v>
      </c>
      <c r="C29" s="2">
        <v>1019.299</v>
      </c>
      <c r="D29" s="2">
        <v>1184.298</v>
      </c>
      <c r="E29" s="3"/>
      <c r="F29" s="3">
        <v>0</v>
      </c>
      <c r="G29" s="3"/>
      <c r="H29" s="3"/>
      <c r="I29" s="2">
        <v>572.297</v>
      </c>
      <c r="J29" s="92"/>
      <c r="K29" s="2"/>
      <c r="L29" s="2"/>
      <c r="M29" s="73">
        <f t="shared" si="6"/>
        <v>2775.894</v>
      </c>
      <c r="N29" s="2"/>
      <c r="O29" s="73">
        <f t="shared" si="1"/>
        <v>2775.894</v>
      </c>
      <c r="P29" s="2"/>
      <c r="Q29" s="84">
        <f t="shared" si="2"/>
        <v>2775.894</v>
      </c>
      <c r="R29" s="73">
        <f t="shared" si="3"/>
        <v>0.3659715227422544</v>
      </c>
    </row>
    <row r="30" spans="2:18" ht="36" customHeight="1">
      <c r="B30" s="88" t="s">
        <v>69</v>
      </c>
      <c r="C30" s="2">
        <v>744.695</v>
      </c>
      <c r="D30" s="2">
        <v>0</v>
      </c>
      <c r="E30" s="3"/>
      <c r="F30" s="3"/>
      <c r="G30" s="3"/>
      <c r="H30" s="3"/>
      <c r="I30" s="2">
        <v>0</v>
      </c>
      <c r="J30" s="2"/>
      <c r="K30" s="2"/>
      <c r="L30" s="2"/>
      <c r="M30" s="73">
        <f t="shared" si="6"/>
        <v>744.695</v>
      </c>
      <c r="N30" s="2"/>
      <c r="O30" s="73">
        <f t="shared" si="1"/>
        <v>744.695</v>
      </c>
      <c r="P30" s="2"/>
      <c r="Q30" s="84">
        <f t="shared" si="2"/>
        <v>744.695</v>
      </c>
      <c r="R30" s="73">
        <f t="shared" si="3"/>
        <v>0.09817996044825313</v>
      </c>
    </row>
    <row r="31" spans="2:18" ht="33" customHeight="1">
      <c r="B31" s="93" t="s">
        <v>70</v>
      </c>
      <c r="C31" s="2">
        <v>47.632</v>
      </c>
      <c r="D31" s="2">
        <v>136.097</v>
      </c>
      <c r="E31" s="3"/>
      <c r="F31" s="3"/>
      <c r="G31" s="3"/>
      <c r="H31" s="3"/>
      <c r="I31" s="5">
        <v>459.762</v>
      </c>
      <c r="J31" s="2"/>
      <c r="K31" s="2"/>
      <c r="L31" s="2"/>
      <c r="M31" s="73">
        <f t="shared" si="6"/>
        <v>643.491</v>
      </c>
      <c r="N31" s="2"/>
      <c r="O31" s="73">
        <f t="shared" si="1"/>
        <v>643.491</v>
      </c>
      <c r="P31" s="2"/>
      <c r="Q31" s="84">
        <f t="shared" si="2"/>
        <v>643.491</v>
      </c>
      <c r="R31" s="73">
        <f t="shared" si="3"/>
        <v>0.08483731048121292</v>
      </c>
    </row>
    <row r="32" spans="2:18" ht="27.75" customHeight="1">
      <c r="B32" s="94" t="s">
        <v>71</v>
      </c>
      <c r="C32" s="2">
        <v>824.013</v>
      </c>
      <c r="D32" s="2"/>
      <c r="E32" s="3">
        <v>30500.210000000003</v>
      </c>
      <c r="F32" s="3">
        <v>1567.624</v>
      </c>
      <c r="G32" s="3">
        <v>17590.226</v>
      </c>
      <c r="H32" s="3"/>
      <c r="I32" s="2">
        <v>7.207</v>
      </c>
      <c r="J32" s="2"/>
      <c r="K32" s="2"/>
      <c r="L32" s="2"/>
      <c r="M32" s="73">
        <f t="shared" si="6"/>
        <v>50489.280000000006</v>
      </c>
      <c r="N32" s="95">
        <v>-129.208928</v>
      </c>
      <c r="O32" s="73">
        <f t="shared" si="1"/>
        <v>50360.071072000006</v>
      </c>
      <c r="P32" s="2"/>
      <c r="Q32" s="84">
        <f t="shared" si="2"/>
        <v>50360.071072000006</v>
      </c>
      <c r="R32" s="73">
        <f t="shared" si="3"/>
        <v>6.639429277785103</v>
      </c>
    </row>
    <row r="33" spans="2:18" ht="27" customHeight="1">
      <c r="B33" s="96" t="s">
        <v>72</v>
      </c>
      <c r="C33" s="2">
        <v>6391.983</v>
      </c>
      <c r="D33" s="2">
        <v>10367.887</v>
      </c>
      <c r="E33" s="2">
        <v>99.41</v>
      </c>
      <c r="F33" s="2">
        <v>6.203000000000001</v>
      </c>
      <c r="G33" s="2">
        <v>16.286</v>
      </c>
      <c r="H33" s="3"/>
      <c r="I33" s="2">
        <v>8135.581</v>
      </c>
      <c r="J33" s="97"/>
      <c r="K33" s="2">
        <v>339.257365</v>
      </c>
      <c r="L33" s="2">
        <v>1102.0185400000003</v>
      </c>
      <c r="M33" s="73">
        <f t="shared" si="6"/>
        <v>26458.625905000008</v>
      </c>
      <c r="N33" s="95">
        <v>-10606.401441348571</v>
      </c>
      <c r="O33" s="73">
        <f t="shared" si="1"/>
        <v>15852.224463651437</v>
      </c>
      <c r="P33" s="2"/>
      <c r="Q33" s="84">
        <f t="shared" si="2"/>
        <v>15852.224463651437</v>
      </c>
      <c r="R33" s="73">
        <f t="shared" si="3"/>
        <v>2.0899438976468607</v>
      </c>
    </row>
    <row r="34" spans="2:18" ht="24" customHeight="1">
      <c r="B34" s="98" t="s">
        <v>73</v>
      </c>
      <c r="C34" s="2">
        <v>0</v>
      </c>
      <c r="D34" s="2">
        <v>6966.199</v>
      </c>
      <c r="E34" s="3">
        <v>13183.347</v>
      </c>
      <c r="F34" s="3">
        <v>0</v>
      </c>
      <c r="G34" s="3">
        <v>1984.237</v>
      </c>
      <c r="H34" s="3"/>
      <c r="I34" s="2">
        <v>7382.802</v>
      </c>
      <c r="J34" s="2">
        <v>31.601</v>
      </c>
      <c r="K34" s="2"/>
      <c r="L34" s="2">
        <v>1919.38939</v>
      </c>
      <c r="M34" s="73">
        <f t="shared" si="6"/>
        <v>31467.575389999998</v>
      </c>
      <c r="N34" s="1">
        <f>-M34</f>
        <v>-31467.575389999998</v>
      </c>
      <c r="O34" s="73">
        <f t="shared" si="1"/>
        <v>0</v>
      </c>
      <c r="P34" s="2"/>
      <c r="Q34" s="84">
        <f t="shared" si="2"/>
        <v>0</v>
      </c>
      <c r="R34" s="73">
        <f t="shared" si="3"/>
        <v>0</v>
      </c>
    </row>
    <row r="35" spans="2:18" ht="23.25" customHeight="1">
      <c r="B35" s="99" t="s">
        <v>74</v>
      </c>
      <c r="C35" s="2">
        <v>325.021</v>
      </c>
      <c r="D35" s="2">
        <v>160.49599999999998</v>
      </c>
      <c r="E35" s="3"/>
      <c r="F35" s="3"/>
      <c r="G35" s="3"/>
      <c r="H35" s="3"/>
      <c r="I35" s="2">
        <v>145.95</v>
      </c>
      <c r="J35" s="97"/>
      <c r="K35" s="2"/>
      <c r="L35" s="2"/>
      <c r="M35" s="73">
        <f t="shared" si="6"/>
        <v>631.467</v>
      </c>
      <c r="N35" s="2">
        <v>0</v>
      </c>
      <c r="O35" s="73">
        <f t="shared" si="1"/>
        <v>631.467</v>
      </c>
      <c r="P35" s="2"/>
      <c r="Q35" s="84">
        <f t="shared" si="2"/>
        <v>631.467</v>
      </c>
      <c r="R35" s="73">
        <f t="shared" si="3"/>
        <v>0.08325207646671061</v>
      </c>
    </row>
    <row r="36" spans="2:18" ht="20.25" customHeight="1">
      <c r="B36" s="52" t="s">
        <v>75</v>
      </c>
      <c r="C36" s="2"/>
      <c r="D36" s="2">
        <v>0</v>
      </c>
      <c r="E36" s="3"/>
      <c r="F36" s="3"/>
      <c r="G36" s="3">
        <v>0</v>
      </c>
      <c r="H36" s="3"/>
      <c r="I36" s="2"/>
      <c r="J36" s="2"/>
      <c r="K36" s="2"/>
      <c r="L36" s="2">
        <v>0</v>
      </c>
      <c r="M36" s="73">
        <f t="shared" si="6"/>
        <v>0</v>
      </c>
      <c r="N36" s="1"/>
      <c r="O36" s="73">
        <f t="shared" si="1"/>
        <v>0</v>
      </c>
      <c r="P36" s="2"/>
      <c r="Q36" s="84">
        <f t="shared" si="2"/>
        <v>0</v>
      </c>
      <c r="R36" s="73">
        <f t="shared" si="3"/>
        <v>0</v>
      </c>
    </row>
    <row r="37" spans="2:18" ht="20.25" customHeight="1">
      <c r="B37" s="100" t="s">
        <v>76</v>
      </c>
      <c r="C37" s="2">
        <v>96.91399999999999</v>
      </c>
      <c r="D37" s="2">
        <v>327.31647119047614</v>
      </c>
      <c r="E37" s="2">
        <v>0</v>
      </c>
      <c r="F37" s="2">
        <v>0</v>
      </c>
      <c r="G37" s="2">
        <v>0</v>
      </c>
      <c r="H37" s="2"/>
      <c r="I37" s="2">
        <v>99.423</v>
      </c>
      <c r="J37" s="2">
        <v>167.22666999999996</v>
      </c>
      <c r="K37" s="2"/>
      <c r="L37" s="2"/>
      <c r="M37" s="73">
        <f t="shared" si="6"/>
        <v>690.880141190476</v>
      </c>
      <c r="N37" s="2"/>
      <c r="O37" s="73">
        <f t="shared" si="1"/>
        <v>690.880141190476</v>
      </c>
      <c r="P37" s="2"/>
      <c r="Q37" s="84">
        <f t="shared" si="2"/>
        <v>690.880141190476</v>
      </c>
      <c r="R37" s="73">
        <f t="shared" si="3"/>
        <v>0.09108505487020119</v>
      </c>
    </row>
    <row r="38" spans="2:18" ht="29.25" customHeight="1">
      <c r="B38" s="52" t="s">
        <v>77</v>
      </c>
      <c r="C38" s="2">
        <v>36.762</v>
      </c>
      <c r="D38" s="2"/>
      <c r="E38" s="3"/>
      <c r="F38" s="3"/>
      <c r="G38" s="3"/>
      <c r="H38" s="3"/>
      <c r="I38" s="2">
        <v>0</v>
      </c>
      <c r="J38" s="2"/>
      <c r="K38" s="2"/>
      <c r="L38" s="2"/>
      <c r="M38" s="73">
        <f t="shared" si="6"/>
        <v>36.762</v>
      </c>
      <c r="N38" s="2"/>
      <c r="O38" s="73">
        <f t="shared" si="1"/>
        <v>36.762</v>
      </c>
      <c r="P38" s="2">
        <f>-O38</f>
        <v>-36.762</v>
      </c>
      <c r="Q38" s="72">
        <f t="shared" si="2"/>
        <v>0</v>
      </c>
      <c r="R38" s="73">
        <f t="shared" si="3"/>
        <v>0</v>
      </c>
    </row>
    <row r="39" spans="2:18" ht="29.25" customHeight="1">
      <c r="B39" s="100" t="s">
        <v>78</v>
      </c>
      <c r="C39" s="71">
        <v>191.461</v>
      </c>
      <c r="D39" s="2"/>
      <c r="E39" s="3"/>
      <c r="F39" s="3"/>
      <c r="G39" s="3"/>
      <c r="H39" s="3"/>
      <c r="I39" s="73"/>
      <c r="J39" s="2"/>
      <c r="K39" s="2"/>
      <c r="L39" s="2"/>
      <c r="M39" s="73">
        <f t="shared" si="6"/>
        <v>191.461</v>
      </c>
      <c r="N39" s="2"/>
      <c r="O39" s="73">
        <f t="shared" si="1"/>
        <v>191.461</v>
      </c>
      <c r="P39" s="2"/>
      <c r="Q39" s="72">
        <f t="shared" si="2"/>
        <v>191.461</v>
      </c>
      <c r="R39" s="73">
        <f t="shared" si="3"/>
        <v>0.02524205669083718</v>
      </c>
    </row>
    <row r="40" spans="2:18" ht="57.75" customHeight="1">
      <c r="B40" s="100" t="s">
        <v>79</v>
      </c>
      <c r="C40" s="71">
        <v>1591.322</v>
      </c>
      <c r="D40" s="2"/>
      <c r="E40" s="3"/>
      <c r="F40" s="3"/>
      <c r="G40" s="3"/>
      <c r="H40" s="3"/>
      <c r="I40" s="73"/>
      <c r="J40" s="2"/>
      <c r="K40" s="2"/>
      <c r="L40" s="2"/>
      <c r="M40" s="73">
        <f>SUM(C40:L40)</f>
        <v>1591.322</v>
      </c>
      <c r="N40" s="2"/>
      <c r="O40" s="73">
        <f>M40+N40</f>
        <v>1591.322</v>
      </c>
      <c r="P40" s="2"/>
      <c r="Q40" s="72">
        <f>O40+P40</f>
        <v>1591.322</v>
      </c>
      <c r="R40" s="73">
        <f t="shared" si="3"/>
        <v>0.20979854976928147</v>
      </c>
    </row>
    <row r="41" spans="2:18" ht="54" customHeight="1">
      <c r="B41" s="100" t="s">
        <v>80</v>
      </c>
      <c r="C41" s="2">
        <v>1730.1870000000001</v>
      </c>
      <c r="D41" s="2">
        <v>49.716</v>
      </c>
      <c r="E41" s="2">
        <v>0</v>
      </c>
      <c r="F41" s="2">
        <v>0.009485</v>
      </c>
      <c r="G41" s="2">
        <v>0</v>
      </c>
      <c r="H41" s="2"/>
      <c r="I41" s="2">
        <v>90.055</v>
      </c>
      <c r="J41" s="2">
        <v>15.710999999999999</v>
      </c>
      <c r="K41" s="2"/>
      <c r="L41" s="2"/>
      <c r="M41" s="73">
        <f>SUM(C41:L41)</f>
        <v>1885.6784850000001</v>
      </c>
      <c r="N41" s="2"/>
      <c r="O41" s="73">
        <f>M41+N41</f>
        <v>1885.6784850000001</v>
      </c>
      <c r="P41" s="2"/>
      <c r="Q41" s="72">
        <f>O41+P41</f>
        <v>1885.6784850000001</v>
      </c>
      <c r="R41" s="73">
        <f t="shared" si="3"/>
        <v>0.24860626038233358</v>
      </c>
    </row>
    <row r="42" spans="2:18" ht="15.75" customHeight="1">
      <c r="B42" s="13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81"/>
      <c r="N42" s="12"/>
      <c r="O42" s="81"/>
      <c r="P42" s="12"/>
      <c r="Q42" s="70"/>
      <c r="R42" s="81"/>
    </row>
    <row r="43" spans="2:18" ht="15.75" customHeight="1">
      <c r="B43" s="13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81"/>
      <c r="N43" s="12"/>
      <c r="O43" s="81"/>
      <c r="P43" s="12"/>
      <c r="Q43" s="70"/>
      <c r="R43" s="81"/>
    </row>
    <row r="44" spans="2:18" ht="15.75" customHeight="1" thickBot="1">
      <c r="B44" s="127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28"/>
      <c r="N44" s="118"/>
      <c r="O44" s="128"/>
      <c r="P44" s="118"/>
      <c r="Q44" s="75"/>
      <c r="R44" s="128"/>
    </row>
    <row r="45" spans="2:18" s="80" customFormat="1" ht="30.75" customHeight="1" thickTop="1">
      <c r="B45" s="14" t="s">
        <v>81</v>
      </c>
      <c r="C45" s="12">
        <f>C46+C59+C62+C65</f>
        <v>101435.54800000001</v>
      </c>
      <c r="D45" s="12">
        <f aca="true" t="shared" si="8" ref="D45:L45">D46+D59+D62+D65+D66</f>
        <v>51491.05229219048</v>
      </c>
      <c r="E45" s="12">
        <f t="shared" si="8"/>
        <v>43441.502</v>
      </c>
      <c r="F45" s="12">
        <f t="shared" si="8"/>
        <v>836.39626023</v>
      </c>
      <c r="G45" s="12">
        <f t="shared" si="8"/>
        <v>20612.934983</v>
      </c>
      <c r="H45" s="12">
        <f t="shared" si="8"/>
        <v>0</v>
      </c>
      <c r="I45" s="12">
        <f t="shared" si="8"/>
        <v>14463.249288</v>
      </c>
      <c r="J45" s="12">
        <f t="shared" si="8"/>
        <v>197.00466999999998</v>
      </c>
      <c r="K45" s="10">
        <f t="shared" si="8"/>
        <v>35.382549</v>
      </c>
      <c r="L45" s="81">
        <f t="shared" si="8"/>
        <v>2530.1556499999997</v>
      </c>
      <c r="M45" s="81">
        <f>SUM(C45:L45)</f>
        <v>235043.2256924205</v>
      </c>
      <c r="N45" s="12">
        <f>N46+N59+N62+N65+N66</f>
        <v>-42203.18575934856</v>
      </c>
      <c r="O45" s="81">
        <f aca="true" t="shared" si="9" ref="O45:O65">M45+N45</f>
        <v>192840.03993307194</v>
      </c>
      <c r="P45" s="12">
        <f>P46+P59+P62+P65+P66</f>
        <v>-4010.47925</v>
      </c>
      <c r="Q45" s="70">
        <f aca="true" t="shared" si="10" ref="Q45:Q65">O45+P45</f>
        <v>188829.56068307193</v>
      </c>
      <c r="R45" s="81">
        <f aca="true" t="shared" si="11" ref="R45:R65">Q45/$Q$7*100</f>
        <v>24.895129951624515</v>
      </c>
    </row>
    <row r="46" spans="2:18" ht="19.5" customHeight="1">
      <c r="B46" s="102" t="s">
        <v>82</v>
      </c>
      <c r="C46" s="12">
        <f>SUM(C47:C51)+C58</f>
        <v>98127.65500000001</v>
      </c>
      <c r="D46" s="12">
        <f>D47+D48+D49+D50+D51+D58</f>
        <v>42029.991816</v>
      </c>
      <c r="E46" s="10">
        <f aca="true" t="shared" si="12" ref="E46:L46">E47+E48+E49+E50+E51+E58</f>
        <v>43439.661</v>
      </c>
      <c r="F46" s="10">
        <f t="shared" si="12"/>
        <v>834.92526023</v>
      </c>
      <c r="G46" s="10">
        <f t="shared" si="12"/>
        <v>20612.825622</v>
      </c>
      <c r="H46" s="10">
        <f t="shared" si="12"/>
        <v>0</v>
      </c>
      <c r="I46" s="12">
        <f>I47+I48+I49+I50+I51+I58</f>
        <v>13534.542288</v>
      </c>
      <c r="J46" s="12">
        <f t="shared" si="12"/>
        <v>197.00466999999998</v>
      </c>
      <c r="K46" s="103">
        <f t="shared" si="12"/>
        <v>35.382549</v>
      </c>
      <c r="L46" s="12">
        <f t="shared" si="12"/>
        <v>1059.69506</v>
      </c>
      <c r="M46" s="73">
        <f aca="true" t="shared" si="13" ref="M46:M65">SUM(C46:L46)</f>
        <v>219871.68326523</v>
      </c>
      <c r="N46" s="12">
        <f>N47+N48+N49+N50+N51+N58</f>
        <v>-42051.857449348565</v>
      </c>
      <c r="O46" s="73">
        <f t="shared" si="9"/>
        <v>177819.82581588143</v>
      </c>
      <c r="P46" s="12">
        <f>P47+P48+P49+P50+P51+P58</f>
        <v>0</v>
      </c>
      <c r="Q46" s="72">
        <f t="shared" si="10"/>
        <v>177819.82581588143</v>
      </c>
      <c r="R46" s="73">
        <f t="shared" si="11"/>
        <v>23.44361579642471</v>
      </c>
    </row>
    <row r="47" spans="1:18" ht="23.25" customHeight="1">
      <c r="A47" s="104"/>
      <c r="B47" s="105" t="s">
        <v>83</v>
      </c>
      <c r="C47" s="106">
        <v>17785.747</v>
      </c>
      <c r="D47" s="15">
        <v>20498.07669166667</v>
      </c>
      <c r="E47" s="16">
        <v>146.369</v>
      </c>
      <c r="F47" s="16">
        <v>82.67</v>
      </c>
      <c r="G47" s="16">
        <v>131.629</v>
      </c>
      <c r="H47" s="16"/>
      <c r="I47" s="15">
        <v>7597.489</v>
      </c>
      <c r="J47" s="15"/>
      <c r="K47" s="4"/>
      <c r="L47" s="15">
        <v>270.47963</v>
      </c>
      <c r="M47" s="73">
        <f t="shared" si="13"/>
        <v>46512.460321666666</v>
      </c>
      <c r="N47" s="5"/>
      <c r="O47" s="73">
        <f t="shared" si="9"/>
        <v>46512.460321666666</v>
      </c>
      <c r="P47" s="5"/>
      <c r="Q47" s="72">
        <f t="shared" si="10"/>
        <v>46512.460321666666</v>
      </c>
      <c r="R47" s="73">
        <f t="shared" si="11"/>
        <v>6.132163522961987</v>
      </c>
    </row>
    <row r="48" spans="1:18" ht="23.25" customHeight="1">
      <c r="A48" s="104"/>
      <c r="B48" s="105" t="s">
        <v>84</v>
      </c>
      <c r="C48" s="15">
        <v>3944.113</v>
      </c>
      <c r="D48" s="15">
        <v>12285.890333333333</v>
      </c>
      <c r="E48" s="16">
        <v>316.686</v>
      </c>
      <c r="F48" s="16">
        <v>28.34</v>
      </c>
      <c r="G48" s="107">
        <v>19025.293</v>
      </c>
      <c r="H48" s="16">
        <v>0</v>
      </c>
      <c r="I48" s="4">
        <v>4234.186</v>
      </c>
      <c r="J48" s="4"/>
      <c r="K48" s="4">
        <v>8.155</v>
      </c>
      <c r="L48" s="4">
        <v>759.20468</v>
      </c>
      <c r="M48" s="73">
        <f t="shared" si="13"/>
        <v>40601.86801333333</v>
      </c>
      <c r="N48" s="1">
        <v>-10594.480999999998</v>
      </c>
      <c r="O48" s="73">
        <f t="shared" si="9"/>
        <v>30007.387013333333</v>
      </c>
      <c r="P48" s="5"/>
      <c r="Q48" s="72">
        <f t="shared" si="10"/>
        <v>30007.387013333333</v>
      </c>
      <c r="R48" s="73">
        <f t="shared" si="11"/>
        <v>3.9561485844869257</v>
      </c>
    </row>
    <row r="49" spans="1:18" ht="17.25" customHeight="1">
      <c r="A49" s="104"/>
      <c r="B49" s="105" t="s">
        <v>85</v>
      </c>
      <c r="C49" s="15">
        <v>8349.95</v>
      </c>
      <c r="D49" s="15">
        <v>445.87600000000003</v>
      </c>
      <c r="E49" s="16">
        <v>2.079</v>
      </c>
      <c r="F49" s="16">
        <v>0.0013764</v>
      </c>
      <c r="G49" s="16">
        <v>0.908622</v>
      </c>
      <c r="H49" s="16">
        <v>0</v>
      </c>
      <c r="I49" s="4">
        <v>0.284288</v>
      </c>
      <c r="J49" s="4">
        <v>0</v>
      </c>
      <c r="K49" s="15">
        <v>27.165</v>
      </c>
      <c r="L49" s="4">
        <v>30.01075</v>
      </c>
      <c r="M49" s="73">
        <f t="shared" si="13"/>
        <v>8856.275036400002</v>
      </c>
      <c r="N49" s="1">
        <v>-52.24129134857144</v>
      </c>
      <c r="O49" s="73">
        <f t="shared" si="9"/>
        <v>8804.03374505143</v>
      </c>
      <c r="P49" s="5"/>
      <c r="Q49" s="72">
        <f>O49+P49</f>
        <v>8804.03374505143</v>
      </c>
      <c r="R49" s="73">
        <f t="shared" si="11"/>
        <v>1.1607163803627463</v>
      </c>
    </row>
    <row r="50" spans="1:18" ht="18.75" customHeight="1">
      <c r="A50" s="104"/>
      <c r="B50" s="105" t="s">
        <v>86</v>
      </c>
      <c r="C50" s="15">
        <v>3007.094</v>
      </c>
      <c r="D50" s="15">
        <v>1650.979137</v>
      </c>
      <c r="E50" s="16"/>
      <c r="F50" s="16">
        <v>0.627</v>
      </c>
      <c r="G50" s="16"/>
      <c r="H50" s="16"/>
      <c r="I50" s="4">
        <v>1.281</v>
      </c>
      <c r="J50" s="15"/>
      <c r="K50" s="103"/>
      <c r="L50" s="15"/>
      <c r="M50" s="73">
        <f t="shared" si="13"/>
        <v>4659.981137000001</v>
      </c>
      <c r="N50" s="5"/>
      <c r="O50" s="73">
        <f t="shared" si="9"/>
        <v>4659.981137000001</v>
      </c>
      <c r="P50" s="5"/>
      <c r="Q50" s="72">
        <f t="shared" si="10"/>
        <v>4659.981137000001</v>
      </c>
      <c r="R50" s="73">
        <f t="shared" si="11"/>
        <v>0.6143679811470008</v>
      </c>
    </row>
    <row r="51" spans="1:18" ht="26.25" customHeight="1">
      <c r="A51" s="104"/>
      <c r="B51" s="108" t="s">
        <v>87</v>
      </c>
      <c r="C51" s="103">
        <f>SUM(C52:C57)</f>
        <v>64668.804000000004</v>
      </c>
      <c r="D51" s="103">
        <f>SUM(D52:D57)</f>
        <v>7149.169653999998</v>
      </c>
      <c r="E51" s="103">
        <f aca="true" t="shared" si="14" ref="E51:K51">SUM(E52:E57)</f>
        <v>42974.527</v>
      </c>
      <c r="F51" s="103">
        <f t="shared" si="14"/>
        <v>723.2868838300001</v>
      </c>
      <c r="G51" s="103">
        <f t="shared" si="14"/>
        <v>1454.9950000000003</v>
      </c>
      <c r="H51" s="103">
        <f t="shared" si="14"/>
        <v>0</v>
      </c>
      <c r="I51" s="103">
        <f>SUM(I52:I57)</f>
        <v>1693.563</v>
      </c>
      <c r="J51" s="103">
        <f>SUM(J52:J57)</f>
        <v>197.00466999999998</v>
      </c>
      <c r="K51" s="103">
        <f t="shared" si="14"/>
        <v>0.062549</v>
      </c>
      <c r="L51" s="103">
        <f>L52+L53+L55+L57+L54</f>
        <v>0</v>
      </c>
      <c r="M51" s="73">
        <f t="shared" si="13"/>
        <v>118861.41275682999</v>
      </c>
      <c r="N51" s="103">
        <f>N52+N53+N55+N57+N54+N56</f>
        <v>-31323.552387999996</v>
      </c>
      <c r="O51" s="73">
        <f t="shared" si="9"/>
        <v>87537.86036882999</v>
      </c>
      <c r="P51" s="103">
        <f>P52+P53+P55+P57+P54</f>
        <v>0</v>
      </c>
      <c r="Q51" s="72">
        <f t="shared" si="10"/>
        <v>87537.86036882999</v>
      </c>
      <c r="R51" s="73">
        <f t="shared" si="11"/>
        <v>11.540917649153592</v>
      </c>
    </row>
    <row r="52" spans="1:18" ht="32.25" customHeight="1">
      <c r="A52" s="104"/>
      <c r="B52" s="109" t="s">
        <v>88</v>
      </c>
      <c r="C52" s="15">
        <v>28302.35</v>
      </c>
      <c r="D52" s="4">
        <v>535.051684</v>
      </c>
      <c r="E52" s="110">
        <v>0.078</v>
      </c>
      <c r="F52" s="110">
        <v>148.638</v>
      </c>
      <c r="G52" s="110">
        <v>102.621</v>
      </c>
      <c r="H52" s="110">
        <v>0</v>
      </c>
      <c r="I52" s="15">
        <v>395.4</v>
      </c>
      <c r="J52" s="15"/>
      <c r="K52" s="12"/>
      <c r="L52" s="4"/>
      <c r="M52" s="73">
        <f t="shared" si="13"/>
        <v>29484.138683999998</v>
      </c>
      <c r="N52" s="1">
        <v>-28671.787658059995</v>
      </c>
      <c r="O52" s="73">
        <f t="shared" si="9"/>
        <v>812.3510259400027</v>
      </c>
      <c r="P52" s="5"/>
      <c r="Q52" s="72">
        <f t="shared" si="10"/>
        <v>812.3510259400027</v>
      </c>
      <c r="R52" s="73">
        <f t="shared" si="11"/>
        <v>0.10709967382201749</v>
      </c>
    </row>
    <row r="53" spans="1:18" ht="15">
      <c r="A53" s="104"/>
      <c r="B53" s="111" t="s">
        <v>89</v>
      </c>
      <c r="C53" s="15">
        <v>8100.139</v>
      </c>
      <c r="D53" s="4">
        <v>332.60296999999997</v>
      </c>
      <c r="E53" s="16">
        <v>0</v>
      </c>
      <c r="F53" s="16">
        <v>0.1239</v>
      </c>
      <c r="G53" s="16"/>
      <c r="H53" s="16"/>
      <c r="I53" s="4">
        <v>295.09</v>
      </c>
      <c r="J53" s="4">
        <v>3.89367</v>
      </c>
      <c r="K53" s="4"/>
      <c r="L53" s="4"/>
      <c r="M53" s="73">
        <f t="shared" si="13"/>
        <v>8731.849540000001</v>
      </c>
      <c r="N53" s="1">
        <v>-385.6588</v>
      </c>
      <c r="O53" s="73">
        <f>M53+N53</f>
        <v>8346.190740000002</v>
      </c>
      <c r="P53" s="5"/>
      <c r="Q53" s="72">
        <f t="shared" si="10"/>
        <v>8346.190740000002</v>
      </c>
      <c r="R53" s="73">
        <f t="shared" si="11"/>
        <v>1.100354744891233</v>
      </c>
    </row>
    <row r="54" spans="1:18" ht="38.25" customHeight="1">
      <c r="A54" s="104"/>
      <c r="B54" s="91" t="s">
        <v>90</v>
      </c>
      <c r="C54" s="15">
        <v>4314.474</v>
      </c>
      <c r="D54" s="4">
        <v>1746.9879999999998</v>
      </c>
      <c r="E54" s="4"/>
      <c r="F54" s="4">
        <v>9.246</v>
      </c>
      <c r="G54" s="4"/>
      <c r="H54" s="16"/>
      <c r="I54" s="4">
        <v>175.135</v>
      </c>
      <c r="J54" s="4">
        <v>177.39999999999998</v>
      </c>
      <c r="K54" s="4"/>
      <c r="L54" s="4"/>
      <c r="M54" s="73">
        <f t="shared" si="13"/>
        <v>6423.2429999999995</v>
      </c>
      <c r="N54" s="1">
        <v>-1047.7223199399998</v>
      </c>
      <c r="O54" s="73">
        <f t="shared" si="9"/>
        <v>5375.52068006</v>
      </c>
      <c r="P54" s="5"/>
      <c r="Q54" s="99">
        <f t="shared" si="10"/>
        <v>5375.52068006</v>
      </c>
      <c r="R54" s="73">
        <f t="shared" si="11"/>
        <v>0.7087041107528016</v>
      </c>
    </row>
    <row r="55" spans="1:18" ht="15">
      <c r="A55" s="104"/>
      <c r="B55" s="111" t="s">
        <v>91</v>
      </c>
      <c r="C55" s="15">
        <v>18928.036</v>
      </c>
      <c r="D55" s="4">
        <v>3622.8639999999996</v>
      </c>
      <c r="E55" s="16">
        <v>42974.449</v>
      </c>
      <c r="F55" s="16">
        <v>549.489</v>
      </c>
      <c r="G55" s="16">
        <v>1352.3740000000003</v>
      </c>
      <c r="H55" s="16"/>
      <c r="I55" s="4">
        <v>88.859</v>
      </c>
      <c r="J55" s="4"/>
      <c r="K55" s="4"/>
      <c r="L55" s="4"/>
      <c r="M55" s="73">
        <f t="shared" si="13"/>
        <v>67516.071</v>
      </c>
      <c r="N55" s="5"/>
      <c r="O55" s="73">
        <f t="shared" si="9"/>
        <v>67516.071</v>
      </c>
      <c r="P55" s="5"/>
      <c r="Q55" s="72">
        <f t="shared" si="10"/>
        <v>67516.071</v>
      </c>
      <c r="R55" s="73">
        <f t="shared" si="11"/>
        <v>8.901261832564272</v>
      </c>
    </row>
    <row r="56" spans="1:18" ht="74.25" customHeight="1">
      <c r="A56" s="104"/>
      <c r="B56" s="91" t="s">
        <v>92</v>
      </c>
      <c r="C56" s="15">
        <v>3152.303</v>
      </c>
      <c r="D56" s="4">
        <v>79.531</v>
      </c>
      <c r="E56" s="16"/>
      <c r="F56" s="16">
        <v>0.00998383</v>
      </c>
      <c r="G56" s="16"/>
      <c r="H56" s="16"/>
      <c r="I56" s="4">
        <v>372.6700000000001</v>
      </c>
      <c r="J56" s="4">
        <v>15.710999999999999</v>
      </c>
      <c r="K56" s="4"/>
      <c r="L56" s="4"/>
      <c r="M56" s="73">
        <f t="shared" si="13"/>
        <v>3620.2249838299995</v>
      </c>
      <c r="N56" s="78">
        <v>-1218.3836099999999</v>
      </c>
      <c r="O56" s="73">
        <f t="shared" si="9"/>
        <v>2401.8413738299996</v>
      </c>
      <c r="P56" s="5"/>
      <c r="Q56" s="72">
        <f t="shared" si="10"/>
        <v>2401.8413738299996</v>
      </c>
      <c r="R56" s="73">
        <f t="shared" si="11"/>
        <v>0.31665674012261036</v>
      </c>
    </row>
    <row r="57" spans="1:18" ht="15">
      <c r="A57" s="104"/>
      <c r="B57" s="111" t="s">
        <v>93</v>
      </c>
      <c r="C57" s="15">
        <v>1871.502</v>
      </c>
      <c r="D57" s="4">
        <v>832.132</v>
      </c>
      <c r="E57" s="16"/>
      <c r="F57" s="16">
        <v>15.78</v>
      </c>
      <c r="G57" s="16">
        <v>0</v>
      </c>
      <c r="H57" s="16"/>
      <c r="I57" s="4">
        <v>366.409</v>
      </c>
      <c r="J57" s="4">
        <v>0</v>
      </c>
      <c r="K57" s="4">
        <v>0.062549</v>
      </c>
      <c r="L57" s="4"/>
      <c r="M57" s="73">
        <f t="shared" si="13"/>
        <v>3085.8855490000005</v>
      </c>
      <c r="N57" s="5"/>
      <c r="O57" s="73">
        <f t="shared" si="9"/>
        <v>3085.8855490000005</v>
      </c>
      <c r="P57" s="5"/>
      <c r="Q57" s="72">
        <f t="shared" si="10"/>
        <v>3085.8855490000005</v>
      </c>
      <c r="R57" s="73">
        <f t="shared" si="11"/>
        <v>0.40684054700065925</v>
      </c>
    </row>
    <row r="58" spans="1:18" s="5" customFormat="1" ht="31.5" customHeight="1">
      <c r="A58" s="112"/>
      <c r="B58" s="113" t="s">
        <v>94</v>
      </c>
      <c r="C58" s="15">
        <v>371.947</v>
      </c>
      <c r="D58" s="4">
        <v>0</v>
      </c>
      <c r="E58" s="16">
        <v>0</v>
      </c>
      <c r="F58" s="16"/>
      <c r="G58" s="16"/>
      <c r="H58" s="16"/>
      <c r="I58" s="4">
        <v>7.739</v>
      </c>
      <c r="J58" s="73">
        <v>0</v>
      </c>
      <c r="K58" s="73"/>
      <c r="L58" s="4"/>
      <c r="M58" s="73">
        <f t="shared" si="13"/>
        <v>379.686</v>
      </c>
      <c r="N58" s="1">
        <v>-81.58277</v>
      </c>
      <c r="O58" s="73">
        <f t="shared" si="9"/>
        <v>298.10323</v>
      </c>
      <c r="Q58" s="72">
        <f t="shared" si="10"/>
        <v>298.10323</v>
      </c>
      <c r="R58" s="73">
        <f t="shared" si="11"/>
        <v>0.0393016783124588</v>
      </c>
    </row>
    <row r="59" spans="1:18" ht="19.5" customHeight="1">
      <c r="A59" s="104"/>
      <c r="B59" s="102" t="s">
        <v>95</v>
      </c>
      <c r="C59" s="73">
        <f>SUM(C60:C61)</f>
        <v>1272.311</v>
      </c>
      <c r="D59" s="73">
        <f>D60+D61</f>
        <v>7687.6474761904765</v>
      </c>
      <c r="E59" s="83">
        <f aca="true" t="shared" si="15" ref="E59:L59">E60+E61</f>
        <v>1.841</v>
      </c>
      <c r="F59" s="83">
        <f t="shared" si="15"/>
        <v>1.471</v>
      </c>
      <c r="G59" s="83">
        <f t="shared" si="15"/>
        <v>0.109361</v>
      </c>
      <c r="H59" s="83">
        <f t="shared" si="15"/>
        <v>0</v>
      </c>
      <c r="I59" s="73">
        <f t="shared" si="15"/>
        <v>908.834</v>
      </c>
      <c r="J59" s="73">
        <f t="shared" si="15"/>
        <v>0</v>
      </c>
      <c r="K59" s="4">
        <f t="shared" si="15"/>
        <v>0</v>
      </c>
      <c r="L59" s="73">
        <f t="shared" si="15"/>
        <v>1247.21937</v>
      </c>
      <c r="M59" s="73">
        <f t="shared" si="13"/>
        <v>11119.43320719048</v>
      </c>
      <c r="N59" s="73">
        <f>N60+N61</f>
        <v>-67.54334</v>
      </c>
      <c r="O59" s="73">
        <f t="shared" si="9"/>
        <v>11051.889867190479</v>
      </c>
      <c r="P59" s="5">
        <f>P60+P61</f>
        <v>-42.155</v>
      </c>
      <c r="Q59" s="72">
        <f>O59+P59</f>
        <v>11009.734867190478</v>
      </c>
      <c r="R59" s="73">
        <f t="shared" si="11"/>
        <v>1.4515141551997994</v>
      </c>
    </row>
    <row r="60" spans="1:18" ht="19.5" customHeight="1">
      <c r="A60" s="104"/>
      <c r="B60" s="111" t="s">
        <v>96</v>
      </c>
      <c r="C60" s="4">
        <v>1180.156</v>
      </c>
      <c r="D60" s="15">
        <v>7574.927476190476</v>
      </c>
      <c r="E60" s="16">
        <v>1.841</v>
      </c>
      <c r="F60" s="16">
        <v>1.471</v>
      </c>
      <c r="G60" s="16">
        <v>0.109361</v>
      </c>
      <c r="H60" s="16"/>
      <c r="I60" s="4">
        <v>908.832</v>
      </c>
      <c r="J60" s="4">
        <v>0</v>
      </c>
      <c r="K60" s="73">
        <v>0</v>
      </c>
      <c r="L60" s="15">
        <v>1247.21937</v>
      </c>
      <c r="M60" s="73">
        <f t="shared" si="13"/>
        <v>10914.556207190479</v>
      </c>
      <c r="N60" s="73">
        <v>-67.54334</v>
      </c>
      <c r="O60" s="73">
        <f t="shared" si="9"/>
        <v>10847.012867190479</v>
      </c>
      <c r="P60" s="5"/>
      <c r="Q60" s="72">
        <f t="shared" si="10"/>
        <v>10847.012867190479</v>
      </c>
      <c r="R60" s="73">
        <f t="shared" si="11"/>
        <v>1.4300610240198388</v>
      </c>
    </row>
    <row r="61" spans="1:18" ht="19.5" customHeight="1">
      <c r="A61" s="104"/>
      <c r="B61" s="111" t="s">
        <v>97</v>
      </c>
      <c r="C61" s="4">
        <v>92.155</v>
      </c>
      <c r="D61" s="15">
        <v>112.72000000000001</v>
      </c>
      <c r="E61" s="110"/>
      <c r="F61" s="110">
        <v>0</v>
      </c>
      <c r="G61" s="110"/>
      <c r="H61" s="110"/>
      <c r="I61" s="4">
        <v>0.002</v>
      </c>
      <c r="J61" s="73"/>
      <c r="K61" s="73"/>
      <c r="L61" s="15"/>
      <c r="M61" s="73">
        <f t="shared" si="13"/>
        <v>204.877</v>
      </c>
      <c r="N61" s="78"/>
      <c r="O61" s="73">
        <f t="shared" si="9"/>
        <v>204.877</v>
      </c>
      <c r="P61" s="5">
        <v>-42.155</v>
      </c>
      <c r="Q61" s="72">
        <f t="shared" si="10"/>
        <v>162.722</v>
      </c>
      <c r="R61" s="73">
        <f t="shared" si="11"/>
        <v>0.02145313117996045</v>
      </c>
    </row>
    <row r="62" spans="1:18" ht="23.25" customHeight="1">
      <c r="A62" s="104"/>
      <c r="B62" s="102" t="s">
        <v>77</v>
      </c>
      <c r="C62" s="103">
        <f>C63+C64</f>
        <v>2035.582</v>
      </c>
      <c r="D62" s="103">
        <f>D63+D64</f>
        <v>1773.413</v>
      </c>
      <c r="E62" s="103">
        <f>E63+E64</f>
        <v>0</v>
      </c>
      <c r="F62" s="103">
        <f>F63+F64</f>
        <v>0</v>
      </c>
      <c r="G62" s="103">
        <f>G63+G64</f>
        <v>0</v>
      </c>
      <c r="H62" s="110"/>
      <c r="I62" s="103">
        <f>I63+I64</f>
        <v>19.873</v>
      </c>
      <c r="J62" s="73"/>
      <c r="K62" s="73">
        <f>K63+K64</f>
        <v>0</v>
      </c>
      <c r="L62" s="103">
        <f>L63+L64</f>
        <v>223.24122</v>
      </c>
      <c r="M62" s="73">
        <f t="shared" si="13"/>
        <v>4052.10922</v>
      </c>
      <c r="N62" s="103">
        <f>N63+N64</f>
        <v>-83.78497</v>
      </c>
      <c r="O62" s="73">
        <f t="shared" si="9"/>
        <v>3968.3242499999997</v>
      </c>
      <c r="P62" s="103">
        <f>P63+P64</f>
        <v>-3968.3242499999997</v>
      </c>
      <c r="Q62" s="72">
        <f t="shared" si="10"/>
        <v>0</v>
      </c>
      <c r="R62" s="73">
        <f t="shared" si="11"/>
        <v>0</v>
      </c>
    </row>
    <row r="63" spans="1:18" ht="15">
      <c r="A63" s="104"/>
      <c r="B63" s="114" t="s">
        <v>98</v>
      </c>
      <c r="C63" s="115"/>
      <c r="D63" s="15">
        <v>0</v>
      </c>
      <c r="E63" s="110">
        <v>0</v>
      </c>
      <c r="F63" s="110">
        <v>0</v>
      </c>
      <c r="G63" s="110"/>
      <c r="H63" s="110">
        <v>0</v>
      </c>
      <c r="I63" s="15">
        <v>0</v>
      </c>
      <c r="J63" s="73"/>
      <c r="K63" s="73"/>
      <c r="L63" s="15"/>
      <c r="M63" s="101">
        <f t="shared" si="13"/>
        <v>0</v>
      </c>
      <c r="N63" s="5"/>
      <c r="O63" s="73">
        <f t="shared" si="9"/>
        <v>0</v>
      </c>
      <c r="P63" s="5">
        <f>-O63</f>
        <v>0</v>
      </c>
      <c r="Q63" s="72"/>
      <c r="R63" s="73">
        <f t="shared" si="11"/>
        <v>0</v>
      </c>
    </row>
    <row r="64" spans="1:18" ht="19.5" customHeight="1">
      <c r="A64" s="104"/>
      <c r="B64" s="114" t="s">
        <v>99</v>
      </c>
      <c r="C64" s="15">
        <v>2035.582</v>
      </c>
      <c r="D64" s="15">
        <v>1773.413</v>
      </c>
      <c r="E64" s="110">
        <v>0</v>
      </c>
      <c r="F64" s="110">
        <v>0</v>
      </c>
      <c r="G64" s="110"/>
      <c r="H64" s="110">
        <v>0</v>
      </c>
      <c r="I64" s="15">
        <v>19.873</v>
      </c>
      <c r="J64" s="73"/>
      <c r="K64" s="73"/>
      <c r="L64" s="15">
        <v>223.24122</v>
      </c>
      <c r="M64" s="73">
        <f t="shared" si="13"/>
        <v>4052.10922</v>
      </c>
      <c r="N64" s="1">
        <v>-83.78497</v>
      </c>
      <c r="O64" s="73">
        <f t="shared" si="9"/>
        <v>3968.3242499999997</v>
      </c>
      <c r="P64" s="5">
        <f>-O64</f>
        <v>-3968.3242499999997</v>
      </c>
      <c r="Q64" s="72">
        <f t="shared" si="10"/>
        <v>0</v>
      </c>
      <c r="R64" s="73">
        <f t="shared" si="11"/>
        <v>0</v>
      </c>
    </row>
    <row r="65" spans="1:18" ht="34.5" customHeight="1">
      <c r="A65" s="104"/>
      <c r="B65" s="116" t="s">
        <v>100</v>
      </c>
      <c r="C65" s="15">
        <v>0</v>
      </c>
      <c r="D65" s="15">
        <v>0</v>
      </c>
      <c r="E65" s="110"/>
      <c r="F65" s="110"/>
      <c r="G65" s="110"/>
      <c r="H65" s="110"/>
      <c r="I65" s="110"/>
      <c r="J65" s="73"/>
      <c r="K65" s="15"/>
      <c r="L65" s="15"/>
      <c r="M65" s="73">
        <f t="shared" si="13"/>
        <v>0</v>
      </c>
      <c r="N65" s="5"/>
      <c r="O65" s="73">
        <f t="shared" si="9"/>
        <v>0</v>
      </c>
      <c r="P65" s="5"/>
      <c r="Q65" s="72">
        <f t="shared" si="10"/>
        <v>0</v>
      </c>
      <c r="R65" s="73">
        <f t="shared" si="11"/>
        <v>0</v>
      </c>
    </row>
    <row r="66" spans="2:18" ht="12" customHeight="1">
      <c r="B66" s="116"/>
      <c r="C66" s="15"/>
      <c r="D66" s="15"/>
      <c r="E66" s="110"/>
      <c r="F66" s="110"/>
      <c r="G66" s="110"/>
      <c r="H66" s="110"/>
      <c r="I66" s="12"/>
      <c r="J66" s="73"/>
      <c r="K66" s="15"/>
      <c r="L66" s="15"/>
      <c r="M66" s="73"/>
      <c r="N66" s="5"/>
      <c r="O66" s="73"/>
      <c r="P66" s="5"/>
      <c r="Q66" s="72"/>
      <c r="R66" s="73"/>
    </row>
    <row r="67" spans="2:18" ht="34.5" customHeight="1" thickBot="1">
      <c r="B67" s="117" t="s">
        <v>101</v>
      </c>
      <c r="C67" s="118">
        <f aca="true" t="shared" si="16" ref="C67:L67">C17-C45</f>
        <v>-13650.693557999984</v>
      </c>
      <c r="D67" s="118">
        <f t="shared" si="16"/>
        <v>3206.2718989999994</v>
      </c>
      <c r="E67" s="119">
        <f t="shared" si="16"/>
        <v>341.4650000000038</v>
      </c>
      <c r="F67" s="119">
        <f t="shared" si="16"/>
        <v>737.44022477</v>
      </c>
      <c r="G67" s="119">
        <f t="shared" si="16"/>
        <v>-183.97898300000088</v>
      </c>
      <c r="H67" s="119">
        <f t="shared" si="16"/>
        <v>0</v>
      </c>
      <c r="I67" s="118">
        <f t="shared" si="16"/>
        <v>3506.3147119999976</v>
      </c>
      <c r="J67" s="118">
        <f t="shared" si="16"/>
        <v>17.533999999999992</v>
      </c>
      <c r="K67" s="118">
        <f t="shared" si="16"/>
        <v>303.874816</v>
      </c>
      <c r="L67" s="118">
        <f t="shared" si="16"/>
        <v>491.2522800000006</v>
      </c>
      <c r="M67" s="118">
        <f>SUM(C67:L67)</f>
        <v>-5230.519609229985</v>
      </c>
      <c r="N67" s="120">
        <f>N17-N45</f>
        <v>0</v>
      </c>
      <c r="O67" s="118">
        <f>O17-O45</f>
        <v>-5230.519609229988</v>
      </c>
      <c r="P67" s="118">
        <f>P17-P45</f>
        <v>3973.7172499999997</v>
      </c>
      <c r="Q67" s="121">
        <f>Q17-Q45</f>
        <v>-1256.8023592299724</v>
      </c>
      <c r="R67" s="122">
        <f>Q67/$Q$7*100</f>
        <v>-0.16569576258799898</v>
      </c>
    </row>
    <row r="68" ht="19.5" customHeight="1" thickTop="1"/>
    <row r="73" spans="1:18" s="17" customFormat="1" ht="19.5" customHeight="1">
      <c r="A73" s="6"/>
      <c r="E73" s="31"/>
      <c r="F73" s="31"/>
      <c r="G73" s="31"/>
      <c r="H73" s="31"/>
      <c r="M73" s="20"/>
      <c r="O73" s="20"/>
      <c r="Q73" s="21"/>
      <c r="R73" s="22"/>
    </row>
  </sheetData>
  <sheetProtection/>
  <mergeCells count="7">
    <mergeCell ref="N2:R2"/>
    <mergeCell ref="B3:R3"/>
    <mergeCell ref="B4:R4"/>
    <mergeCell ref="B5:R5"/>
    <mergeCell ref="Q9:R12"/>
    <mergeCell ref="Q13:Q14"/>
    <mergeCell ref="R13:R14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headerFooter alignWithMargins="0">
    <oddFooter>&amp;L&amp;D   &amp;T&amp;C&amp;F</oddFooter>
  </headerFooter>
  <rowBreaks count="1" manualBreakCount="1">
    <brk id="4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2016-11-25T09:13:35Z</cp:lastPrinted>
  <dcterms:created xsi:type="dcterms:W3CDTF">2016-11-25T09:04:40Z</dcterms:created>
  <dcterms:modified xsi:type="dcterms:W3CDTF">2016-11-25T09:27:05Z</dcterms:modified>
  <cp:category/>
  <cp:version/>
  <cp:contentType/>
  <cp:contentStatus/>
</cp:coreProperties>
</file>