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decembr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'decembrie 2018 '!$A$1:$R$68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'decembrie 2018 '!$10:$15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<sst xmlns="http://schemas.openxmlformats.org/spreadsheetml/2006/main" count="112" uniqueCount="104">
  <si>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</si>
  <si>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01.01 - 31.12.2018</t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</si>
  <si>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</si>
  <si>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</si>
  <si>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</si>
  <si>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</si>
  <si>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</si>
  <si>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</si>
  <si>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</si>
  <si>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</si>
  <si>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</si>
  <si>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</si>
  <si>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</si>
  <si>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</si>
  <si>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</si>
  <si>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</si>
  <si>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</si>
  <si>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</si>
  <si>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</si>
  <si>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</si>
  <si>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</si>
  <si>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</si>
  <si>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</si>
  <si>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</si>
  <si>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</si>
  <si>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</si>
  <si>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</si>
  <si>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</si>
  <si>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</si>
  <si>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</si>
  <si>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</si>
  <si>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</si>
  <si>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</si>
  <si>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</si>
  <si>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</si>
  <si>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</si>
  <si>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</si>
  <si>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</si>
  <si>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</si>
  <si>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</si>
  <si>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</si>
  <si>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</si>
  <si>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</si>
  <si>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</si>
  <si>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</si>
  <si>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</si>
  <si>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</si>
  <si>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</si>
  <si>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</si>
  <si>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</si>
  <si>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</si>
  <si>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</si>
  <si>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</si>
  <si>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</si>
  <si>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</si>
  <si>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</si>
  <si>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</si>
  <si>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</si>
  <si>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</si>
  <si>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</si>
  <si>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</si>
  <si>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</si>
  <si>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</si>
  <si>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</si>
  <si>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</si>
  <si>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</si>
  <si>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</si>
  <si>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</si>
  <si>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</si>
  <si>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</si>
  <si>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</si>
  <si>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</si>
  <si>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</si>
  <si>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</si>
  <si>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</si>
  <si>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</si>
  <si>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</si>
  <si>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</si>
  <si>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</si>
  <si>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>Alte sume primite de la UE pentru programele operationale finantate in cadrul obiectivului convergenta *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</si>
  <si>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</si>
  <si>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</si>
  <si>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</si>
  <si>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</si>
  <si>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</si>
  <si>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</si>
  <si>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</si>
  <si>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</si>
  <si>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</si>
  <si>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</si>
  <si>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</si>
  <si>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</si>
  <si>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</si>
  <si>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</si>
  <si>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</si>
  <si>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</si>
  <si>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</si>
  <si>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</si>
  <si>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</si>
  <si>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</si>
  <si>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</si>
  <si>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</si>
  <si>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*La capitolul "Alte sume de la UE pentru programele operaționale finanțate în cadrul obiectivului convergență " din bugetul de stat sunt reflectate si sumele restituite de unitatile administrativ-teritoriale aferente programelor </t>
  </si>
  <si>
    <t xml:space="preserve">  care au avut ca sursa de finanțare sume defalcate din TVA și au fost eligibile ca proiecte finanțate din fonduri UE conform O.U.G. nr.30/2018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</si>
</sst>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4" fontId="6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left"/>
      <protection locked="0"/>
    </xf>
    <xf numFmtId="165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1667042\AppData\Local\Temp\notes97E53A\BGC%20-%20decembrie%202018%20-in%20lucru-%20date%2023.01.2018%20si%20ban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18 "/>
      <sheetName val="UAT decembrie 2018"/>
      <sheetName val=" consolidari decembrie"/>
      <sheetName val="noiembrie 2018  (valori)"/>
      <sheetName val="UAT noiembrie 2018 (valori)"/>
      <sheetName val="octombrie 2018  (valori)"/>
      <sheetName val="UAT octombrie 2018 (valori)"/>
      <sheetName val="august 2018 Engl"/>
      <sheetName val="Sinteza - An 2"/>
      <sheetName val="2017 - 2018"/>
      <sheetName val="Sinteza - Anexa executie progr"/>
      <sheetName val="progr.%.exec"/>
      <sheetName val="Progr.rectif.act.28.12(Liliana)"/>
      <sheetName val="BGC 2018 -MFP 5 nivele"/>
      <sheetName val="dob_trez"/>
      <sheetName val="SPECIAL_CNAIR"/>
      <sheetName val="CNAIR_ex"/>
      <sheetName val=" decembrie 2017 la sit.financ. "/>
      <sheetName val="decembrie 2017 leg"/>
      <sheetName val="septembrie 2018  (valori)"/>
      <sheetName val="UAT septembrie 2018 (valori)"/>
      <sheetName val="august 2018  (valori)"/>
      <sheetName val="UAT august 2018 (valori)"/>
      <sheetName val="iulie 2018  (valori)"/>
      <sheetName val="UAT iulie 2018 (valori)"/>
      <sheetName val="iunie 2018  (valori)"/>
      <sheetName val="UAT iunie 2018 (valori)"/>
      <sheetName val="Sinteza-anexa program 9 luni "/>
      <sheetName val="program 9 luni .%.exec 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3" topLeftCell="C50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C18" sqref="C18"/>
    </sheetView>
  </sheetViews>
  <sheetFormatPr defaultColWidth="8.8515625" defaultRowHeight="19.5" customHeight="1" outlineLevelRow="1"/>
  <cols>
    <col min="1" max="1" width="3.8515625" style="12" customWidth="1"/>
    <col min="2" max="2" width="52.140625" style="19" customWidth="1"/>
    <col min="3" max="3" width="21.140625" style="19" customWidth="1"/>
    <col min="4" max="4" width="15.7109375" style="19" customWidth="1"/>
    <col min="5" max="5" width="17.00390625" style="125" customWidth="1"/>
    <col min="6" max="6" width="13.8515625" style="125" customWidth="1"/>
    <col min="7" max="7" width="16.8515625" style="125" customWidth="1"/>
    <col min="8" max="8" width="16.28125" style="125" customWidth="1"/>
    <col min="9" max="9" width="15.8515625" style="19" customWidth="1"/>
    <col min="10" max="10" width="13.28125" style="19" customWidth="1"/>
    <col min="11" max="11" width="14.140625" style="19" customWidth="1"/>
    <col min="12" max="12" width="13.7109375" style="19" customWidth="1"/>
    <col min="13" max="13" width="14.00390625" style="20" customWidth="1"/>
    <col min="14" max="14" width="11.7109375" style="19" customWidth="1"/>
    <col min="15" max="15" width="12.7109375" style="20" customWidth="1"/>
    <col min="16" max="16" width="11.57421875" style="19" customWidth="1"/>
    <col min="17" max="17" width="15.7109375" style="21" customWidth="1"/>
    <col min="18" max="18" width="9.57421875" style="22" customWidth="1"/>
    <col min="19" max="16384" width="8.8515625" style="12" customWidth="1"/>
  </cols>
  <sheetData>
    <row r="1" spans="2:9" ht="23.25" customHeight="1">
      <c r="B1" s="16"/>
      <c r="C1" s="12"/>
      <c r="D1" s="12"/>
      <c r="E1" s="13"/>
      <c r="F1" s="13"/>
      <c r="G1" s="13"/>
      <c r="H1" s="17"/>
      <c r="I1" s="18"/>
    </row>
    <row r="2" spans="2:18" ht="15" customHeight="1">
      <c r="B2" s="23"/>
      <c r="C2" s="24"/>
      <c r="D2" s="25"/>
      <c r="E2" s="26"/>
      <c r="F2" s="26"/>
      <c r="G2" s="26"/>
      <c r="H2" s="26"/>
      <c r="I2" s="24"/>
      <c r="J2" s="27"/>
      <c r="K2" s="25"/>
      <c r="L2" s="12"/>
      <c r="M2" s="28"/>
      <c r="N2" s="126"/>
      <c r="O2" s="126"/>
      <c r="P2" s="126"/>
      <c r="Q2" s="126"/>
      <c r="R2" s="126"/>
    </row>
    <row r="3" spans="2:18" ht="22.5" customHeight="1" outlineLevel="1"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15.75" outlineLevel="1"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2:18" ht="15.75" outlineLevel="1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2:18" ht="15.75" outlineLevel="1">
      <c r="B6" s="29"/>
      <c r="C6" s="30"/>
      <c r="D6" s="30"/>
      <c r="E6" s="30"/>
      <c r="F6" s="29"/>
      <c r="G6" s="29"/>
      <c r="H6" s="29"/>
      <c r="I6" s="31"/>
      <c r="J6" s="32"/>
      <c r="K6" s="32"/>
      <c r="L6" s="29"/>
      <c r="M6" s="29"/>
      <c r="N6" s="29"/>
      <c r="O6" s="29"/>
      <c r="P6" s="29"/>
      <c r="Q6" s="29"/>
      <c r="R6" s="29"/>
    </row>
    <row r="7" spans="2:13" ht="24" customHeight="1" outlineLevel="1">
      <c r="B7" s="34"/>
      <c r="C7" s="30"/>
      <c r="D7" s="30"/>
      <c r="E7" s="30"/>
      <c r="F7" s="30"/>
      <c r="G7" s="30"/>
      <c r="H7" s="30"/>
      <c r="I7" s="30"/>
      <c r="J7" s="32"/>
      <c r="K7" s="35"/>
      <c r="L7" s="32"/>
      <c r="M7" s="35"/>
    </row>
    <row r="8" spans="2:18" ht="15.75" customHeight="1" outlineLevel="1">
      <c r="B8" s="36"/>
      <c r="C8" s="30"/>
      <c r="D8" s="30"/>
      <c r="E8" s="30"/>
      <c r="F8" s="30"/>
      <c r="G8" s="30"/>
      <c r="H8" s="30"/>
      <c r="I8" s="30"/>
      <c r="J8" s="37"/>
      <c r="K8" s="35"/>
      <c r="L8" s="37"/>
      <c r="M8" s="37"/>
      <c r="N8" s="38"/>
      <c r="O8" s="38"/>
      <c r="P8" s="20" t="s">
        <v>2</v>
      </c>
      <c r="Q8" s="39">
        <v>949600</v>
      </c>
      <c r="R8" s="40"/>
    </row>
    <row r="9" spans="2:18" ht="18" outlineLevel="1">
      <c r="B9" s="41"/>
      <c r="C9" s="35"/>
      <c r="D9" s="35"/>
      <c r="E9" s="42"/>
      <c r="F9" s="43"/>
      <c r="G9" s="1"/>
      <c r="H9" s="44"/>
      <c r="I9" s="45"/>
      <c r="J9" s="12"/>
      <c r="K9" s="33"/>
      <c r="L9" s="33"/>
      <c r="M9" s="27"/>
      <c r="N9" s="46"/>
      <c r="O9" s="47"/>
      <c r="P9" s="46"/>
      <c r="Q9" s="10"/>
      <c r="R9" s="48" t="s">
        <v>3</v>
      </c>
    </row>
    <row r="10" spans="2:18" ht="15.75">
      <c r="B10" s="50"/>
      <c r="C10" s="51" t="s">
        <v>4</v>
      </c>
      <c r="D10" s="51" t="s">
        <v>4</v>
      </c>
      <c r="E10" s="52" t="s">
        <v>4</v>
      </c>
      <c r="F10" s="52" t="s">
        <v>4</v>
      </c>
      <c r="G10" s="52" t="s">
        <v>5</v>
      </c>
      <c r="H10" s="52" t="s">
        <v>6</v>
      </c>
      <c r="I10" s="51" t="s">
        <v>4</v>
      </c>
      <c r="J10" s="51" t="s">
        <v>7</v>
      </c>
      <c r="K10" s="51" t="s">
        <v>8</v>
      </c>
      <c r="L10" s="51" t="s">
        <v>8</v>
      </c>
      <c r="M10" s="53" t="s">
        <v>9</v>
      </c>
      <c r="N10" s="51" t="s">
        <v>10</v>
      </c>
      <c r="O10" s="54" t="s">
        <v>9</v>
      </c>
      <c r="P10" s="51" t="s">
        <v>11</v>
      </c>
      <c r="Q10" s="129" t="s">
        <v>12</v>
      </c>
      <c r="R10" s="129"/>
    </row>
    <row r="11" spans="2:18" ht="19.5" customHeight="1">
      <c r="B11" s="55"/>
      <c r="C11" s="56"/>
      <c r="D11" s="56" t="s">
        <v>13</v>
      </c>
      <c r="E11" s="57" t="s">
        <v>14</v>
      </c>
      <c r="F11" s="57" t="s">
        <v>15</v>
      </c>
      <c r="G11" s="57" t="s">
        <v>16</v>
      </c>
      <c r="H11" s="57" t="s">
        <v>17</v>
      </c>
      <c r="I11" s="56" t="s">
        <v>18</v>
      </c>
      <c r="J11" s="56" t="s">
        <v>17</v>
      </c>
      <c r="K11" s="56" t="s">
        <v>19</v>
      </c>
      <c r="L11" s="56" t="s">
        <v>20</v>
      </c>
      <c r="M11" s="58"/>
      <c r="N11" s="56" t="s">
        <v>21</v>
      </c>
      <c r="O11" s="59" t="s">
        <v>22</v>
      </c>
      <c r="P11" s="60" t="s">
        <v>23</v>
      </c>
      <c r="Q11" s="130"/>
      <c r="R11" s="130"/>
    </row>
    <row r="12" spans="2:18" ht="15.75" customHeight="1">
      <c r="B12" s="33"/>
      <c r="C12" s="56" t="s">
        <v>24</v>
      </c>
      <c r="D12" s="56" t="s">
        <v>25</v>
      </c>
      <c r="E12" s="57" t="s">
        <v>26</v>
      </c>
      <c r="F12" s="57" t="s">
        <v>27</v>
      </c>
      <c r="G12" s="57" t="s">
        <v>28</v>
      </c>
      <c r="H12" s="57" t="s">
        <v>29</v>
      </c>
      <c r="I12" s="56" t="s">
        <v>30</v>
      </c>
      <c r="J12" s="56" t="s">
        <v>31</v>
      </c>
      <c r="K12" s="56" t="s">
        <v>32</v>
      </c>
      <c r="L12" s="56" t="s">
        <v>33</v>
      </c>
      <c r="M12" s="58"/>
      <c r="N12" s="56" t="s">
        <v>34</v>
      </c>
      <c r="O12" s="59" t="s">
        <v>35</v>
      </c>
      <c r="P12" s="60" t="s">
        <v>36</v>
      </c>
      <c r="Q12" s="130"/>
      <c r="R12" s="130"/>
    </row>
    <row r="13" spans="2:18" ht="15.75">
      <c r="B13" s="61"/>
      <c r="C13" s="62"/>
      <c r="D13" s="56" t="s">
        <v>37</v>
      </c>
      <c r="E13" s="57" t="s">
        <v>38</v>
      </c>
      <c r="F13" s="57" t="s">
        <v>39</v>
      </c>
      <c r="G13" s="57" t="s">
        <v>40</v>
      </c>
      <c r="H13" s="57"/>
      <c r="I13" s="56" t="s">
        <v>41</v>
      </c>
      <c r="J13" s="56" t="s">
        <v>42</v>
      </c>
      <c r="K13" s="56"/>
      <c r="L13" s="56" t="s">
        <v>43</v>
      </c>
      <c r="M13" s="58"/>
      <c r="N13" s="56" t="s">
        <v>44</v>
      </c>
      <c r="O13" s="58" t="s">
        <v>45</v>
      </c>
      <c r="P13" s="60" t="s">
        <v>46</v>
      </c>
      <c r="Q13" s="130"/>
      <c r="R13" s="130"/>
    </row>
    <row r="14" spans="2:18" ht="15.75" customHeight="1">
      <c r="B14" s="46"/>
      <c r="C14" s="12"/>
      <c r="D14" s="56" t="s">
        <v>47</v>
      </c>
      <c r="E14" s="57"/>
      <c r="F14" s="57"/>
      <c r="G14" s="57" t="s">
        <v>48</v>
      </c>
      <c r="H14" s="57"/>
      <c r="I14" s="56" t="s">
        <v>49</v>
      </c>
      <c r="J14" s="56"/>
      <c r="K14" s="56"/>
      <c r="L14" s="56" t="s">
        <v>50</v>
      </c>
      <c r="M14" s="58"/>
      <c r="N14" s="56"/>
      <c r="O14" s="58"/>
      <c r="P14" s="60"/>
      <c r="Q14" s="131" t="s">
        <v>51</v>
      </c>
      <c r="R14" s="132" t="s">
        <v>52</v>
      </c>
    </row>
    <row r="15" spans="2:18" ht="51" customHeight="1">
      <c r="B15" s="63"/>
      <c r="C15" s="12"/>
      <c r="D15" s="64"/>
      <c r="E15" s="64"/>
      <c r="F15" s="64"/>
      <c r="G15" s="57" t="s">
        <v>53</v>
      </c>
      <c r="H15" s="57"/>
      <c r="I15" s="65" t="s">
        <v>54</v>
      </c>
      <c r="J15" s="56"/>
      <c r="K15" s="56"/>
      <c r="L15" s="65" t="s">
        <v>55</v>
      </c>
      <c r="M15" s="58"/>
      <c r="N15" s="56"/>
      <c r="O15" s="58"/>
      <c r="P15" s="60"/>
      <c r="Q15" s="131"/>
      <c r="R15" s="132"/>
    </row>
    <row r="16" spans="2:18" ht="18" customHeight="1">
      <c r="B16" s="46"/>
      <c r="C16" s="12"/>
      <c r="D16" s="64"/>
      <c r="E16" s="64"/>
      <c r="F16" s="64"/>
      <c r="G16" s="57"/>
      <c r="H16" s="57"/>
      <c r="I16" s="65"/>
      <c r="J16" s="56"/>
      <c r="K16" s="56"/>
      <c r="L16" s="65"/>
      <c r="M16" s="58"/>
      <c r="N16" s="56"/>
      <c r="O16" s="58"/>
      <c r="P16" s="60"/>
      <c r="Q16" s="66"/>
      <c r="R16" s="67"/>
    </row>
    <row r="17" spans="2:18" s="76" customFormat="1" ht="30.75" customHeight="1">
      <c r="B17" s="5" t="s">
        <v>56</v>
      </c>
      <c r="C17" s="6">
        <f>C18+C34+C35+C36+C37+C38+C39++C40+C41</f>
        <v>144012.01286300004</v>
      </c>
      <c r="D17" s="6">
        <f aca="true" t="shared" si="0" ref="D17:L17">D18+D34+D35+D36+D37+D38+D39++D40+D41</f>
        <v>73496.127599</v>
      </c>
      <c r="E17" s="6">
        <f>E18+E34+E35+E36+E37+E38+E39++E40+E41</f>
        <v>63800.50545199999</v>
      </c>
      <c r="F17" s="6">
        <f t="shared" si="0"/>
        <v>2609.013137</v>
      </c>
      <c r="G17" s="6">
        <f>G18+G34+G35+G36+G37+G38+G39++G40+G41</f>
        <v>35651.327520000006</v>
      </c>
      <c r="H17" s="6">
        <f t="shared" si="0"/>
        <v>0</v>
      </c>
      <c r="I17" s="6">
        <f t="shared" si="0"/>
        <v>28744.518000000004</v>
      </c>
      <c r="J17" s="6">
        <f>J18+J34+J35+J36+J37+J38+J39++J40+J41</f>
        <v>126.79699199999999</v>
      </c>
      <c r="K17" s="6">
        <f t="shared" si="0"/>
        <v>126.90628258</v>
      </c>
      <c r="L17" s="72">
        <f t="shared" si="0"/>
        <v>3586.7111999999997</v>
      </c>
      <c r="M17" s="73">
        <f>SUM(C17:L17)</f>
        <v>352153.91904558</v>
      </c>
      <c r="N17" s="74">
        <f>N18+N34+N35+N38+N36</f>
        <v>-54672.39668092364</v>
      </c>
      <c r="O17" s="73">
        <f aca="true" t="shared" si="1" ref="O17:O39">M17+N17</f>
        <v>297481.5223646564</v>
      </c>
      <c r="P17" s="74">
        <f>P18+P34+P35+P38+P40</f>
        <v>-2363.285</v>
      </c>
      <c r="Q17" s="75">
        <f>O17+P17</f>
        <v>295118.2373646564</v>
      </c>
      <c r="R17" s="73">
        <f>Q17/$Q$8*100</f>
        <v>31.078163159715295</v>
      </c>
    </row>
    <row r="18" spans="2:18" s="15" customFormat="1" ht="18.75" customHeight="1">
      <c r="B18" s="66" t="s">
        <v>57</v>
      </c>
      <c r="C18" s="6">
        <f>C19+C32+C33</f>
        <v>118782.50286300002</v>
      </c>
      <c r="D18" s="6">
        <f>D19+D32+D33</f>
        <v>54930.664548</v>
      </c>
      <c r="E18" s="72">
        <f>E19+E32+E33</f>
        <v>59071.59445199999</v>
      </c>
      <c r="F18" s="72">
        <f>F19+F32+F33</f>
        <v>2244.5361369999996</v>
      </c>
      <c r="G18" s="72">
        <f>G19+G32+G33</f>
        <v>33612.410520000005</v>
      </c>
      <c r="H18" s="72"/>
      <c r="I18" s="6">
        <f>I19+I32+I33</f>
        <v>11688.665</v>
      </c>
      <c r="J18" s="6"/>
      <c r="K18" s="77">
        <f>K19+K32+K33</f>
        <v>126.90628258</v>
      </c>
      <c r="L18" s="77">
        <f>L19+L32+L33</f>
        <v>1441.3556299999998</v>
      </c>
      <c r="M18" s="6">
        <f>SUM(C18:L18)</f>
        <v>281898.63543257996</v>
      </c>
      <c r="N18" s="6">
        <f>N19+N32+N33</f>
        <v>-14160.028640923638</v>
      </c>
      <c r="O18" s="77">
        <f t="shared" si="1"/>
        <v>267738.60679165635</v>
      </c>
      <c r="P18" s="6">
        <f>P19+P32+P33</f>
        <v>0</v>
      </c>
      <c r="Q18" s="68">
        <f aca="true" t="shared" si="2" ref="Q18:Q39">O18+P18</f>
        <v>267738.60679165635</v>
      </c>
      <c r="R18" s="77">
        <f aca="true" t="shared" si="3" ref="R18:R41">Q18/$Q$8*100</f>
        <v>28.194882770814694</v>
      </c>
    </row>
    <row r="19" spans="2:18" ht="28.5" customHeight="1">
      <c r="B19" s="78" t="s">
        <v>58</v>
      </c>
      <c r="C19" s="79">
        <f>C20+C24+C25+C30+C31</f>
        <v>98668.47486300001</v>
      </c>
      <c r="D19" s="79">
        <f>D20+D24+D25+D30+D31</f>
        <v>40391.167145</v>
      </c>
      <c r="E19" s="80">
        <f aca="true" t="shared" si="4" ref="E19:L19">E20+E24+E25+E30+E31</f>
        <v>0</v>
      </c>
      <c r="F19" s="80">
        <f t="shared" si="4"/>
        <v>0</v>
      </c>
      <c r="G19" s="81">
        <f t="shared" si="4"/>
        <v>2777.508</v>
      </c>
      <c r="H19" s="80">
        <f t="shared" si="4"/>
        <v>0</v>
      </c>
      <c r="I19" s="79">
        <f>I20+I24+I25+I30+I31</f>
        <v>678.4160000000002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79">
        <f>SUM(C19:L19)</f>
        <v>142515.566008</v>
      </c>
      <c r="N19" s="49">
        <f>N20+N24+N25+N30+N31</f>
        <v>0</v>
      </c>
      <c r="O19" s="79">
        <f t="shared" si="1"/>
        <v>142515.566008</v>
      </c>
      <c r="P19" s="49">
        <f>P20+P24+P25+P30+P31</f>
        <v>0</v>
      </c>
      <c r="Q19" s="82">
        <f t="shared" si="2"/>
        <v>142515.566008</v>
      </c>
      <c r="R19" s="79">
        <f t="shared" si="3"/>
        <v>15.007957667228306</v>
      </c>
    </row>
    <row r="20" spans="2:18" ht="33.75" customHeight="1">
      <c r="B20" s="83" t="s">
        <v>59</v>
      </c>
      <c r="C20" s="79">
        <f aca="true" t="shared" si="5" ref="C20:H20">C21+C22+C23</f>
        <v>23834.257</v>
      </c>
      <c r="D20" s="79">
        <f>D21+D22+D23</f>
        <v>17671.882671</v>
      </c>
      <c r="E20" s="80">
        <f t="shared" si="5"/>
        <v>0</v>
      </c>
      <c r="F20" s="80">
        <f t="shared" si="5"/>
        <v>0</v>
      </c>
      <c r="G20" s="80">
        <f t="shared" si="5"/>
        <v>0</v>
      </c>
      <c r="H20" s="80">
        <f t="shared" si="5"/>
        <v>0</v>
      </c>
      <c r="I20" s="80">
        <f>I21+I22+I23</f>
        <v>0</v>
      </c>
      <c r="J20" s="49">
        <f>J21+J22+J23</f>
        <v>0</v>
      </c>
      <c r="K20" s="2">
        <f>K21+K22+K23</f>
        <v>0</v>
      </c>
      <c r="L20" s="49">
        <f>L21+L22+L23</f>
        <v>0</v>
      </c>
      <c r="M20" s="79">
        <f aca="true" t="shared" si="6" ref="M20:M39">SUM(C20:L20)</f>
        <v>41506.139671</v>
      </c>
      <c r="N20" s="49">
        <f>N21+N22+N23</f>
        <v>0</v>
      </c>
      <c r="O20" s="79">
        <f t="shared" si="1"/>
        <v>41506.139671</v>
      </c>
      <c r="P20" s="49">
        <f>P21+P22+P23</f>
        <v>0</v>
      </c>
      <c r="Q20" s="82">
        <f t="shared" si="2"/>
        <v>41506.139671</v>
      </c>
      <c r="R20" s="79">
        <f>Q20/$Q$8*100</f>
        <v>4.370907715985678</v>
      </c>
    </row>
    <row r="21" spans="2:18" ht="22.5" customHeight="1">
      <c r="B21" s="84" t="s">
        <v>60</v>
      </c>
      <c r="C21" s="2">
        <v>15617.922</v>
      </c>
      <c r="D21" s="2">
        <v>34.588462</v>
      </c>
      <c r="E21" s="80"/>
      <c r="F21" s="80"/>
      <c r="G21" s="80"/>
      <c r="H21" s="80"/>
      <c r="I21" s="79"/>
      <c r="J21" s="2"/>
      <c r="K21" s="2"/>
      <c r="L21" s="2"/>
      <c r="M21" s="79">
        <f t="shared" si="6"/>
        <v>15652.510462</v>
      </c>
      <c r="N21" s="2"/>
      <c r="O21" s="79">
        <f t="shared" si="1"/>
        <v>15652.510462</v>
      </c>
      <c r="P21" s="2"/>
      <c r="Q21" s="82">
        <f t="shared" si="2"/>
        <v>15652.510462</v>
      </c>
      <c r="R21" s="79">
        <f>Q21/$Q$8*100</f>
        <v>1.6483267125105308</v>
      </c>
    </row>
    <row r="22" spans="2:18" ht="30" customHeight="1">
      <c r="B22" s="84" t="s">
        <v>61</v>
      </c>
      <c r="C22" s="2">
        <v>5055.167999999999</v>
      </c>
      <c r="D22" s="2">
        <v>17623.808818</v>
      </c>
      <c r="E22" s="71"/>
      <c r="F22" s="71"/>
      <c r="G22" s="71"/>
      <c r="H22" s="71"/>
      <c r="I22" s="79"/>
      <c r="J22" s="2"/>
      <c r="K22" s="2"/>
      <c r="L22" s="2"/>
      <c r="M22" s="79">
        <f t="shared" si="6"/>
        <v>22678.976818</v>
      </c>
      <c r="N22" s="2"/>
      <c r="O22" s="79">
        <f t="shared" si="1"/>
        <v>22678.976818</v>
      </c>
      <c r="P22" s="2"/>
      <c r="Q22" s="82">
        <f t="shared" si="2"/>
        <v>22678.976818</v>
      </c>
      <c r="R22" s="79">
        <f>Q22/$Q$8*100</f>
        <v>2.388266303496209</v>
      </c>
    </row>
    <row r="23" spans="2:18" ht="36" customHeight="1">
      <c r="B23" s="85" t="s">
        <v>62</v>
      </c>
      <c r="C23" s="2">
        <v>3161.167</v>
      </c>
      <c r="D23" s="2">
        <v>13.485391</v>
      </c>
      <c r="E23" s="71"/>
      <c r="F23" s="71"/>
      <c r="G23" s="71"/>
      <c r="H23" s="71"/>
      <c r="I23" s="79"/>
      <c r="J23" s="2"/>
      <c r="K23" s="2"/>
      <c r="L23" s="2"/>
      <c r="M23" s="79">
        <f t="shared" si="6"/>
        <v>3174.652391</v>
      </c>
      <c r="N23" s="2"/>
      <c r="O23" s="79">
        <f t="shared" si="1"/>
        <v>3174.652391</v>
      </c>
      <c r="P23" s="2"/>
      <c r="Q23" s="82">
        <f t="shared" si="2"/>
        <v>3174.652391</v>
      </c>
      <c r="R23" s="79">
        <f t="shared" si="3"/>
        <v>0.3343146999789385</v>
      </c>
    </row>
    <row r="24" spans="2:18" ht="23.25" customHeight="1">
      <c r="B24" s="83" t="s">
        <v>63</v>
      </c>
      <c r="C24" s="2">
        <v>3.926</v>
      </c>
      <c r="D24" s="2">
        <v>5465.502936</v>
      </c>
      <c r="E24" s="80"/>
      <c r="F24" s="80"/>
      <c r="G24" s="80"/>
      <c r="H24" s="80"/>
      <c r="I24" s="79"/>
      <c r="J24" s="2"/>
      <c r="K24" s="2"/>
      <c r="L24" s="2"/>
      <c r="M24" s="79">
        <f t="shared" si="6"/>
        <v>5469.428936</v>
      </c>
      <c r="N24" s="2"/>
      <c r="O24" s="79">
        <f t="shared" si="1"/>
        <v>5469.428936</v>
      </c>
      <c r="P24" s="2"/>
      <c r="Q24" s="82">
        <f t="shared" si="2"/>
        <v>5469.428936</v>
      </c>
      <c r="R24" s="79">
        <f t="shared" si="3"/>
        <v>0.5759718761583825</v>
      </c>
    </row>
    <row r="25" spans="2:18" ht="36.75" customHeight="1">
      <c r="B25" s="86" t="s">
        <v>64</v>
      </c>
      <c r="C25" s="69">
        <f>SUM(C26:C29)</f>
        <v>73656.29686300001</v>
      </c>
      <c r="D25" s="69">
        <f>D26+D27+D28+D29</f>
        <v>17058.398778</v>
      </c>
      <c r="E25" s="71">
        <f aca="true" t="shared" si="7" ref="E25:L25">E26+E27+E28+E29</f>
        <v>0</v>
      </c>
      <c r="F25" s="71">
        <f t="shared" si="7"/>
        <v>0</v>
      </c>
      <c r="G25" s="87">
        <f t="shared" si="7"/>
        <v>2777.508</v>
      </c>
      <c r="H25" s="71">
        <f t="shared" si="7"/>
        <v>0</v>
      </c>
      <c r="I25" s="69">
        <f>I26+I27+I28+I29</f>
        <v>283.7750000000001</v>
      </c>
      <c r="J25" s="2">
        <f t="shared" si="7"/>
        <v>0</v>
      </c>
      <c r="K25" s="2">
        <f t="shared" si="7"/>
        <v>0</v>
      </c>
      <c r="L25" s="2">
        <f t="shared" si="7"/>
        <v>0</v>
      </c>
      <c r="M25" s="79">
        <f t="shared" si="6"/>
        <v>93775.97864100001</v>
      </c>
      <c r="N25" s="2">
        <f>N26+N27+N28</f>
        <v>0</v>
      </c>
      <c r="O25" s="79">
        <f t="shared" si="1"/>
        <v>93775.97864100001</v>
      </c>
      <c r="P25" s="2">
        <f>P26+P27+P28</f>
        <v>0</v>
      </c>
      <c r="Q25" s="82">
        <f t="shared" si="2"/>
        <v>93775.97864100001</v>
      </c>
      <c r="R25" s="79">
        <f t="shared" si="3"/>
        <v>9.875313673230835</v>
      </c>
    </row>
    <row r="26" spans="2:18" ht="25.5" customHeight="1">
      <c r="B26" s="84" t="s">
        <v>65</v>
      </c>
      <c r="C26" s="2">
        <v>44249.561</v>
      </c>
      <c r="D26" s="2">
        <v>15359.456999999999</v>
      </c>
      <c r="E26" s="80"/>
      <c r="F26" s="80"/>
      <c r="G26" s="80"/>
      <c r="H26" s="80"/>
      <c r="I26" s="79"/>
      <c r="J26" s="2"/>
      <c r="K26" s="2"/>
      <c r="L26" s="2"/>
      <c r="M26" s="79">
        <f t="shared" si="6"/>
        <v>59609.018</v>
      </c>
      <c r="N26" s="2"/>
      <c r="O26" s="79">
        <f t="shared" si="1"/>
        <v>59609.018</v>
      </c>
      <c r="P26" s="2"/>
      <c r="Q26" s="82">
        <f t="shared" si="2"/>
        <v>59609.018</v>
      </c>
      <c r="R26" s="79">
        <f t="shared" si="3"/>
        <v>6.2772765374894695</v>
      </c>
    </row>
    <row r="27" spans="2:18" ht="20.25" customHeight="1">
      <c r="B27" s="84" t="s">
        <v>66</v>
      </c>
      <c r="C27" s="2">
        <v>27084.543</v>
      </c>
      <c r="D27" s="2"/>
      <c r="E27" s="71"/>
      <c r="F27" s="71"/>
      <c r="G27" s="71"/>
      <c r="H27" s="71"/>
      <c r="I27" s="71">
        <v>1433.585</v>
      </c>
      <c r="J27" s="2"/>
      <c r="K27" s="2"/>
      <c r="L27" s="2"/>
      <c r="M27" s="79">
        <f t="shared" si="6"/>
        <v>28518.128</v>
      </c>
      <c r="N27" s="2"/>
      <c r="O27" s="79">
        <f t="shared" si="1"/>
        <v>28518.128</v>
      </c>
      <c r="P27" s="2"/>
      <c r="Q27" s="82">
        <f t="shared" si="2"/>
        <v>28518.128</v>
      </c>
      <c r="R27" s="79">
        <f t="shared" si="3"/>
        <v>3.0031727042965457</v>
      </c>
    </row>
    <row r="28" spans="2:18" s="89" customFormat="1" ht="36.75" customHeight="1">
      <c r="B28" s="88" t="s">
        <v>67</v>
      </c>
      <c r="C28" s="2">
        <v>1117.794863</v>
      </c>
      <c r="D28" s="2">
        <v>50.52066</v>
      </c>
      <c r="E28" s="71"/>
      <c r="F28" s="71">
        <v>0</v>
      </c>
      <c r="G28" s="71">
        <v>2777.508</v>
      </c>
      <c r="H28" s="71"/>
      <c r="I28" s="2"/>
      <c r="J28" s="2"/>
      <c r="K28" s="2"/>
      <c r="L28" s="2"/>
      <c r="M28" s="79">
        <f t="shared" si="6"/>
        <v>3945.823523</v>
      </c>
      <c r="N28" s="2"/>
      <c r="O28" s="79">
        <f t="shared" si="1"/>
        <v>3945.823523</v>
      </c>
      <c r="P28" s="2"/>
      <c r="Q28" s="82">
        <f t="shared" si="2"/>
        <v>3945.823523</v>
      </c>
      <c r="R28" s="79">
        <f t="shared" si="3"/>
        <v>0.4155248023378265</v>
      </c>
    </row>
    <row r="29" spans="2:18" ht="58.5" customHeight="1">
      <c r="B29" s="88" t="s">
        <v>68</v>
      </c>
      <c r="C29" s="2">
        <v>1204.398</v>
      </c>
      <c r="D29" s="2">
        <v>1648.421118</v>
      </c>
      <c r="E29" s="71"/>
      <c r="F29" s="71"/>
      <c r="G29" s="71"/>
      <c r="H29" s="71"/>
      <c r="I29" s="2">
        <v>-1149.81</v>
      </c>
      <c r="J29" s="90"/>
      <c r="K29" s="2"/>
      <c r="L29" s="2"/>
      <c r="M29" s="79">
        <f t="shared" si="6"/>
        <v>1703.009118</v>
      </c>
      <c r="N29" s="2"/>
      <c r="O29" s="79">
        <f t="shared" si="1"/>
        <v>1703.009118</v>
      </c>
      <c r="P29" s="2"/>
      <c r="Q29" s="82">
        <f t="shared" si="2"/>
        <v>1703.009118</v>
      </c>
      <c r="R29" s="79">
        <f t="shared" si="3"/>
        <v>0.17933962910699242</v>
      </c>
    </row>
    <row r="30" spans="2:18" ht="36" customHeight="1">
      <c r="B30" s="86" t="s">
        <v>69</v>
      </c>
      <c r="C30" s="2">
        <v>1050.106</v>
      </c>
      <c r="D30" s="2">
        <v>0</v>
      </c>
      <c r="E30" s="71"/>
      <c r="F30" s="71"/>
      <c r="G30" s="71"/>
      <c r="H30" s="71"/>
      <c r="I30" s="2"/>
      <c r="J30" s="2"/>
      <c r="K30" s="2"/>
      <c r="L30" s="2"/>
      <c r="M30" s="79">
        <f t="shared" si="6"/>
        <v>1050.106</v>
      </c>
      <c r="N30" s="2"/>
      <c r="O30" s="79">
        <f t="shared" si="1"/>
        <v>1050.106</v>
      </c>
      <c r="P30" s="2"/>
      <c r="Q30" s="82">
        <f t="shared" si="2"/>
        <v>1050.106</v>
      </c>
      <c r="R30" s="79">
        <f t="shared" si="3"/>
        <v>0.11058403538331929</v>
      </c>
    </row>
    <row r="31" spans="2:18" ht="33" customHeight="1">
      <c r="B31" s="91" t="s">
        <v>70</v>
      </c>
      <c r="C31" s="2">
        <v>123.889</v>
      </c>
      <c r="D31" s="2">
        <v>195.38276</v>
      </c>
      <c r="E31" s="71"/>
      <c r="F31" s="71"/>
      <c r="G31" s="71"/>
      <c r="H31" s="71"/>
      <c r="I31" s="2">
        <v>394.641</v>
      </c>
      <c r="J31" s="2"/>
      <c r="K31" s="2"/>
      <c r="L31" s="2"/>
      <c r="M31" s="79">
        <f t="shared" si="6"/>
        <v>713.9127599999999</v>
      </c>
      <c r="N31" s="2"/>
      <c r="O31" s="79">
        <f t="shared" si="1"/>
        <v>713.9127599999999</v>
      </c>
      <c r="P31" s="2"/>
      <c r="Q31" s="82">
        <f t="shared" si="2"/>
        <v>713.9127599999999</v>
      </c>
      <c r="R31" s="79">
        <f t="shared" si="3"/>
        <v>0.07518036647009267</v>
      </c>
    </row>
    <row r="32" spans="2:18" ht="27.75" customHeight="1">
      <c r="B32" s="92" t="s">
        <v>71</v>
      </c>
      <c r="C32" s="2">
        <v>6184.277</v>
      </c>
      <c r="D32" s="2"/>
      <c r="E32" s="71">
        <v>58959.59145199999</v>
      </c>
      <c r="F32" s="71">
        <v>2233.075137</v>
      </c>
      <c r="G32" s="71">
        <v>30812.540520000002</v>
      </c>
      <c r="H32" s="71"/>
      <c r="I32" s="2">
        <v>5.919</v>
      </c>
      <c r="J32" s="2"/>
      <c r="K32" s="2"/>
      <c r="L32" s="2"/>
      <c r="M32" s="79">
        <f t="shared" si="6"/>
        <v>98195.403109</v>
      </c>
      <c r="N32" s="93">
        <v>-94.624995</v>
      </c>
      <c r="O32" s="79">
        <f t="shared" si="1"/>
        <v>98100.778114</v>
      </c>
      <c r="P32" s="2"/>
      <c r="Q32" s="82">
        <f t="shared" si="2"/>
        <v>98100.778114</v>
      </c>
      <c r="R32" s="79">
        <f t="shared" si="3"/>
        <v>10.330747484625105</v>
      </c>
    </row>
    <row r="33" spans="2:18" ht="27" customHeight="1">
      <c r="B33" s="94" t="s">
        <v>72</v>
      </c>
      <c r="C33" s="2">
        <v>13929.751</v>
      </c>
      <c r="D33" s="2">
        <v>14539.497403000001</v>
      </c>
      <c r="E33" s="2">
        <v>112.003</v>
      </c>
      <c r="F33" s="2">
        <v>11.461</v>
      </c>
      <c r="G33" s="2">
        <v>22.362</v>
      </c>
      <c r="H33" s="71"/>
      <c r="I33" s="2">
        <v>11004.33</v>
      </c>
      <c r="J33" s="95"/>
      <c r="K33" s="2">
        <v>126.90628258</v>
      </c>
      <c r="L33" s="2">
        <v>1441.3556299999998</v>
      </c>
      <c r="M33" s="79">
        <f t="shared" si="6"/>
        <v>41187.66631558</v>
      </c>
      <c r="N33" s="93">
        <v>-14065.403645923638</v>
      </c>
      <c r="O33" s="79">
        <f t="shared" si="1"/>
        <v>27122.26266965636</v>
      </c>
      <c r="P33" s="2"/>
      <c r="Q33" s="82">
        <f t="shared" si="2"/>
        <v>27122.26266965636</v>
      </c>
      <c r="R33" s="79">
        <f t="shared" si="3"/>
        <v>2.8561776189612846</v>
      </c>
    </row>
    <row r="34" spans="2:18" ht="24" customHeight="1">
      <c r="B34" s="96" t="s">
        <v>73</v>
      </c>
      <c r="C34" s="2">
        <v>0</v>
      </c>
      <c r="D34" s="2">
        <v>15564.976278000002</v>
      </c>
      <c r="E34" s="71">
        <v>4728.911</v>
      </c>
      <c r="F34" s="71">
        <v>0</v>
      </c>
      <c r="G34" s="71">
        <v>2038.917</v>
      </c>
      <c r="H34" s="71"/>
      <c r="I34" s="2">
        <v>16033.729</v>
      </c>
      <c r="J34" s="2">
        <v>0.479192</v>
      </c>
      <c r="K34" s="2"/>
      <c r="L34" s="2">
        <v>2145.35557</v>
      </c>
      <c r="M34" s="79">
        <f t="shared" si="6"/>
        <v>40512.36804</v>
      </c>
      <c r="N34" s="69">
        <f>-M34</f>
        <v>-40512.36804</v>
      </c>
      <c r="O34" s="79">
        <f t="shared" si="1"/>
        <v>0</v>
      </c>
      <c r="P34" s="2"/>
      <c r="Q34" s="82">
        <f t="shared" si="2"/>
        <v>0</v>
      </c>
      <c r="R34" s="79">
        <f t="shared" si="3"/>
        <v>0</v>
      </c>
    </row>
    <row r="35" spans="2:18" ht="23.25" customHeight="1">
      <c r="B35" s="97" t="s">
        <v>74</v>
      </c>
      <c r="C35" s="2">
        <v>300.875</v>
      </c>
      <c r="D35" s="2">
        <v>272.572892</v>
      </c>
      <c r="E35" s="71"/>
      <c r="F35" s="71"/>
      <c r="G35" s="71"/>
      <c r="H35" s="71"/>
      <c r="I35" s="2">
        <v>275.951</v>
      </c>
      <c r="J35" s="95"/>
      <c r="K35" s="2"/>
      <c r="L35" s="2"/>
      <c r="M35" s="79">
        <f t="shared" si="6"/>
        <v>849.398892</v>
      </c>
      <c r="N35" s="2">
        <v>0</v>
      </c>
      <c r="O35" s="79">
        <f t="shared" si="1"/>
        <v>849.398892</v>
      </c>
      <c r="P35" s="2"/>
      <c r="Q35" s="82">
        <f t="shared" si="2"/>
        <v>849.398892</v>
      </c>
      <c r="R35" s="79">
        <f t="shared" si="3"/>
        <v>0.08944807203032856</v>
      </c>
    </row>
    <row r="36" spans="2:18" ht="20.25" customHeight="1">
      <c r="B36" s="10" t="s">
        <v>75</v>
      </c>
      <c r="C36" s="2">
        <v>2.667</v>
      </c>
      <c r="D36" s="2">
        <v>6.100982</v>
      </c>
      <c r="E36" s="2"/>
      <c r="F36" s="2"/>
      <c r="G36" s="2">
        <v>0</v>
      </c>
      <c r="H36" s="2"/>
      <c r="I36" s="2"/>
      <c r="J36" s="2">
        <v>1.41</v>
      </c>
      <c r="K36" s="2"/>
      <c r="L36" s="2">
        <v>0</v>
      </c>
      <c r="M36" s="79">
        <f>SUM(C36:L36)</f>
        <v>10.177982</v>
      </c>
      <c r="N36" s="69"/>
      <c r="O36" s="79">
        <f t="shared" si="1"/>
        <v>10.177982</v>
      </c>
      <c r="P36" s="2"/>
      <c r="Q36" s="82">
        <f t="shared" si="2"/>
        <v>10.177982</v>
      </c>
      <c r="R36" s="79">
        <f t="shared" si="3"/>
        <v>0.0010718178180286436</v>
      </c>
    </row>
    <row r="37" spans="2:18" ht="30" customHeight="1">
      <c r="B37" s="98" t="s">
        <v>76</v>
      </c>
      <c r="C37" s="2">
        <v>53.75399999999999</v>
      </c>
      <c r="D37" s="2">
        <v>83.681</v>
      </c>
      <c r="E37" s="2">
        <v>0</v>
      </c>
      <c r="F37" s="2">
        <v>0</v>
      </c>
      <c r="G37" s="2">
        <v>0</v>
      </c>
      <c r="H37" s="2"/>
      <c r="I37" s="2">
        <v>91.89999999999999</v>
      </c>
      <c r="J37" s="2">
        <v>17.669999999999998</v>
      </c>
      <c r="K37" s="2"/>
      <c r="L37" s="2"/>
      <c r="M37" s="79">
        <f t="shared" si="6"/>
        <v>247.00499999999997</v>
      </c>
      <c r="N37" s="2"/>
      <c r="O37" s="79">
        <f t="shared" si="1"/>
        <v>247.00499999999997</v>
      </c>
      <c r="P37" s="2"/>
      <c r="Q37" s="82">
        <f t="shared" si="2"/>
        <v>247.00499999999997</v>
      </c>
      <c r="R37" s="79">
        <f t="shared" si="3"/>
        <v>0.026011478517270422</v>
      </c>
    </row>
    <row r="38" spans="2:18" ht="24" customHeight="1">
      <c r="B38" s="10" t="s">
        <v>77</v>
      </c>
      <c r="C38" s="2">
        <v>2363.285</v>
      </c>
      <c r="D38" s="2"/>
      <c r="E38" s="2"/>
      <c r="F38" s="2"/>
      <c r="G38" s="2"/>
      <c r="H38" s="2"/>
      <c r="I38" s="2"/>
      <c r="J38" s="2"/>
      <c r="K38" s="2"/>
      <c r="L38" s="2"/>
      <c r="M38" s="79">
        <f t="shared" si="6"/>
        <v>2363.285</v>
      </c>
      <c r="N38" s="2"/>
      <c r="O38" s="79">
        <f t="shared" si="1"/>
        <v>2363.285</v>
      </c>
      <c r="P38" s="2">
        <f>-O38</f>
        <v>-2363.285</v>
      </c>
      <c r="Q38" s="70">
        <f t="shared" si="2"/>
        <v>0</v>
      </c>
      <c r="R38" s="79">
        <f t="shared" si="3"/>
        <v>0</v>
      </c>
    </row>
    <row r="39" spans="2:18" ht="22.5" customHeight="1">
      <c r="B39" s="99" t="s">
        <v>78</v>
      </c>
      <c r="C39" s="2">
        <v>-578.72</v>
      </c>
      <c r="D39" s="2">
        <v>0</v>
      </c>
      <c r="E39" s="2"/>
      <c r="F39" s="2"/>
      <c r="G39" s="2"/>
      <c r="H39" s="2"/>
      <c r="I39" s="2"/>
      <c r="J39" s="2"/>
      <c r="K39" s="2"/>
      <c r="L39" s="2"/>
      <c r="M39" s="79">
        <f t="shared" si="6"/>
        <v>-578.72</v>
      </c>
      <c r="N39" s="2"/>
      <c r="O39" s="79">
        <f t="shared" si="1"/>
        <v>-578.72</v>
      </c>
      <c r="P39" s="2"/>
      <c r="Q39" s="70">
        <f t="shared" si="2"/>
        <v>-578.72</v>
      </c>
      <c r="R39" s="79">
        <f t="shared" si="3"/>
        <v>-0.0609435551811289</v>
      </c>
    </row>
    <row r="40" spans="2:18" ht="51.75" customHeight="1">
      <c r="B40" s="99" t="s">
        <v>79</v>
      </c>
      <c r="C40" s="2">
        <v>2625.8079999999995</v>
      </c>
      <c r="D40" s="2">
        <v>804.9218989999999</v>
      </c>
      <c r="E40" s="2"/>
      <c r="F40" s="2">
        <v>304.804</v>
      </c>
      <c r="G40" s="2"/>
      <c r="H40" s="2"/>
      <c r="I40" s="2">
        <v>134.712</v>
      </c>
      <c r="J40" s="2"/>
      <c r="K40" s="2"/>
      <c r="L40" s="2"/>
      <c r="M40" s="79">
        <f>SUM(C40:L40)</f>
        <v>3870.2458989999996</v>
      </c>
      <c r="N40" s="2"/>
      <c r="O40" s="79">
        <f>M40+N40</f>
        <v>3870.2458989999996</v>
      </c>
      <c r="P40" s="2"/>
      <c r="Q40" s="70">
        <f>O40+P40</f>
        <v>3870.2458989999996</v>
      </c>
      <c r="R40" s="79">
        <f t="shared" si="3"/>
        <v>0.40756591185762425</v>
      </c>
    </row>
    <row r="41" spans="2:18" ht="51" customHeight="1">
      <c r="B41" s="99" t="s">
        <v>80</v>
      </c>
      <c r="C41" s="2">
        <v>20461.841</v>
      </c>
      <c r="D41" s="2">
        <v>1833.21</v>
      </c>
      <c r="E41" s="2">
        <v>0</v>
      </c>
      <c r="F41" s="2">
        <v>59.673</v>
      </c>
      <c r="G41" s="2">
        <v>0</v>
      </c>
      <c r="H41" s="2"/>
      <c r="I41" s="2">
        <v>519.5610000000006</v>
      </c>
      <c r="J41" s="2">
        <v>107.2378</v>
      </c>
      <c r="K41" s="2"/>
      <c r="L41" s="2"/>
      <c r="M41" s="79">
        <f>SUM(C41:L41)</f>
        <v>22981.5228</v>
      </c>
      <c r="N41" s="2"/>
      <c r="O41" s="79">
        <f>M41+N41</f>
        <v>22981.5228</v>
      </c>
      <c r="P41" s="2"/>
      <c r="Q41" s="70">
        <f>O41+P41</f>
        <v>22981.5228</v>
      </c>
      <c r="R41" s="79">
        <f t="shared" si="3"/>
        <v>2.4201266638584666</v>
      </c>
    </row>
    <row r="42" spans="2:18" ht="36" customHeight="1">
      <c r="B42" s="99"/>
      <c r="C42" s="100"/>
      <c r="D42" s="2"/>
      <c r="E42" s="2"/>
      <c r="F42" s="2"/>
      <c r="G42" s="2"/>
      <c r="H42" s="2"/>
      <c r="I42" s="2"/>
      <c r="J42" s="2"/>
      <c r="K42" s="2"/>
      <c r="L42" s="2"/>
      <c r="M42" s="79"/>
      <c r="N42" s="2"/>
      <c r="O42" s="79"/>
      <c r="P42" s="2"/>
      <c r="Q42" s="70"/>
      <c r="R42" s="79"/>
    </row>
    <row r="43" spans="2:18" ht="12.75" customHeight="1">
      <c r="B43" s="8"/>
      <c r="C43" s="7"/>
      <c r="D43" s="8"/>
      <c r="E43" s="7"/>
      <c r="F43" s="7"/>
      <c r="G43" s="7"/>
      <c r="H43" s="8"/>
      <c r="I43" s="8"/>
      <c r="J43" s="8"/>
      <c r="K43" s="8"/>
      <c r="L43" s="72"/>
      <c r="M43" s="77"/>
      <c r="N43" s="6"/>
      <c r="O43" s="77"/>
      <c r="P43" s="6"/>
      <c r="Q43" s="68"/>
      <c r="R43" s="77"/>
    </row>
    <row r="44" spans="2:18" s="15" customFormat="1" ht="30.75" customHeight="1">
      <c r="B44" s="5" t="s">
        <v>81</v>
      </c>
      <c r="C44" s="6">
        <f>C45+C58+C61+C64</f>
        <v>174674.15899999996</v>
      </c>
      <c r="D44" s="6">
        <f aca="true" t="shared" si="8" ref="D44:L44">D45+D58+D61+D64+D65</f>
        <v>76172.473508</v>
      </c>
      <c r="E44" s="6">
        <f>E45+E58+E61+E64+E65</f>
        <v>63560.033405999995</v>
      </c>
      <c r="F44" s="6">
        <f t="shared" si="8"/>
        <v>953.1727260000001</v>
      </c>
      <c r="G44" s="6">
        <f>G45+G58+G61+G64+G65</f>
        <v>34854.140943</v>
      </c>
      <c r="H44" s="6">
        <f t="shared" si="8"/>
        <v>0</v>
      </c>
      <c r="I44" s="6">
        <f t="shared" si="8"/>
        <v>28144.787</v>
      </c>
      <c r="J44" s="6">
        <f>J45+J58+J61+J64+J65</f>
        <v>126.81356699999998</v>
      </c>
      <c r="K44" s="6">
        <f>K45+K58+K61+K64+K65</f>
        <v>52.639</v>
      </c>
      <c r="L44" s="77">
        <f t="shared" si="8"/>
        <v>3845.5463500000005</v>
      </c>
      <c r="M44" s="77">
        <f>SUM(C44:L44)</f>
        <v>382383.7655</v>
      </c>
      <c r="N44" s="6">
        <f>N45+N58+N61+N64+N65</f>
        <v>-54672.39573092363</v>
      </c>
      <c r="O44" s="77">
        <f aca="true" t="shared" si="9" ref="O44:O64">M44+N44</f>
        <v>327711.36976907635</v>
      </c>
      <c r="P44" s="6">
        <f>P45+P58+P61+P64+P65</f>
        <v>-5256.875559</v>
      </c>
      <c r="Q44" s="68">
        <f aca="true" t="shared" si="10" ref="Q44:Q64">O44+P44</f>
        <v>322454.49421007634</v>
      </c>
      <c r="R44" s="77">
        <f aca="true" t="shared" si="11" ref="R44:R64">Q44/$Q$8*100</f>
        <v>33.95687596989009</v>
      </c>
    </row>
    <row r="45" spans="2:18" ht="19.5" customHeight="1">
      <c r="B45" s="101" t="s">
        <v>82</v>
      </c>
      <c r="C45" s="6">
        <f>SUM(C46:C50)+C57</f>
        <v>166343.78799999997</v>
      </c>
      <c r="D45" s="6">
        <f>D46+D47+D48+D49+D50+D57</f>
        <v>61016.458035999996</v>
      </c>
      <c r="E45" s="72">
        <f>E46+E47+E48+E49+E50+E57</f>
        <v>63585.340405999996</v>
      </c>
      <c r="F45" s="72">
        <f aca="true" t="shared" si="12" ref="F45:L45">F46+F47+F48+F49+F50+F57</f>
        <v>959.9557260000001</v>
      </c>
      <c r="G45" s="72">
        <f t="shared" si="12"/>
        <v>34888.472519999996</v>
      </c>
      <c r="H45" s="72">
        <f t="shared" si="12"/>
        <v>0</v>
      </c>
      <c r="I45" s="6">
        <f>I46+I47+I48+I49+I50+I57</f>
        <v>26213.788</v>
      </c>
      <c r="J45" s="6">
        <f t="shared" si="12"/>
        <v>126.81356699999998</v>
      </c>
      <c r="K45" s="102">
        <f t="shared" si="12"/>
        <v>52.639</v>
      </c>
      <c r="L45" s="6">
        <f t="shared" si="12"/>
        <v>1767.9372299999998</v>
      </c>
      <c r="M45" s="79">
        <f aca="true" t="shared" si="13" ref="M45:M64">SUM(C45:L45)</f>
        <v>354955.19248499995</v>
      </c>
      <c r="N45" s="6">
        <f>N46+N47+N48+N49+N50+N57</f>
        <v>-54563.04900092363</v>
      </c>
      <c r="O45" s="79">
        <f t="shared" si="9"/>
        <v>300392.1434840763</v>
      </c>
      <c r="P45" s="6">
        <f>P46+P47+P48+P49+P50+P57</f>
        <v>0</v>
      </c>
      <c r="Q45" s="70">
        <f t="shared" si="10"/>
        <v>300392.1434840763</v>
      </c>
      <c r="R45" s="79">
        <f t="shared" si="11"/>
        <v>31.633545017278465</v>
      </c>
    </row>
    <row r="46" spans="1:18" ht="23.25" customHeight="1">
      <c r="A46" s="103"/>
      <c r="B46" s="104" t="s">
        <v>83</v>
      </c>
      <c r="C46" s="105">
        <v>43684.482</v>
      </c>
      <c r="D46" s="106">
        <v>26782.537351</v>
      </c>
      <c r="E46" s="80">
        <v>263.984</v>
      </c>
      <c r="F46" s="80">
        <v>121.862</v>
      </c>
      <c r="G46" s="80">
        <v>282.887</v>
      </c>
      <c r="H46" s="80"/>
      <c r="I46" s="49">
        <v>14492.832</v>
      </c>
      <c r="J46" s="106"/>
      <c r="K46" s="49"/>
      <c r="L46" s="106">
        <v>513.34321</v>
      </c>
      <c r="M46" s="79">
        <f t="shared" si="13"/>
        <v>86141.92756099999</v>
      </c>
      <c r="N46" s="4"/>
      <c r="O46" s="79">
        <f t="shared" si="9"/>
        <v>86141.92756099999</v>
      </c>
      <c r="P46" s="4"/>
      <c r="Q46" s="70">
        <f t="shared" si="10"/>
        <v>86141.92756099999</v>
      </c>
      <c r="R46" s="79">
        <f t="shared" si="11"/>
        <v>9.07139085520219</v>
      </c>
    </row>
    <row r="47" spans="1:18" ht="23.25" customHeight="1">
      <c r="A47" s="103"/>
      <c r="B47" s="104" t="s">
        <v>84</v>
      </c>
      <c r="C47" s="106">
        <v>6218.374</v>
      </c>
      <c r="D47" s="106">
        <v>18892.169932</v>
      </c>
      <c r="E47" s="80">
        <v>432.014</v>
      </c>
      <c r="F47" s="80">
        <v>29.828</v>
      </c>
      <c r="G47" s="107">
        <v>25009.901</v>
      </c>
      <c r="H47" s="80">
        <v>0</v>
      </c>
      <c r="I47" s="49">
        <v>6902.557</v>
      </c>
      <c r="J47" s="49"/>
      <c r="K47" s="49">
        <v>11.113</v>
      </c>
      <c r="L47" s="49">
        <v>1232.2002599999998</v>
      </c>
      <c r="M47" s="79">
        <f t="shared" si="13"/>
        <v>58728.157192</v>
      </c>
      <c r="N47" s="69">
        <v>-14053.712000000001</v>
      </c>
      <c r="O47" s="79">
        <f t="shared" si="9"/>
        <v>44674.445192</v>
      </c>
      <c r="P47" s="4"/>
      <c r="Q47" s="70">
        <f t="shared" si="10"/>
        <v>44674.445192</v>
      </c>
      <c r="R47" s="79">
        <f t="shared" si="11"/>
        <v>4.7045540429654595</v>
      </c>
    </row>
    <row r="48" spans="1:18" ht="17.25" customHeight="1">
      <c r="A48" s="103"/>
      <c r="B48" s="104" t="s">
        <v>85</v>
      </c>
      <c r="C48" s="106">
        <v>12356.13</v>
      </c>
      <c r="D48" s="106">
        <v>573.2066779999999</v>
      </c>
      <c r="E48" s="80">
        <v>2.763</v>
      </c>
      <c r="F48" s="80">
        <v>0.022791</v>
      </c>
      <c r="G48" s="80">
        <v>2.157</v>
      </c>
      <c r="H48" s="80">
        <v>0</v>
      </c>
      <c r="I48" s="49">
        <v>0.125</v>
      </c>
      <c r="J48" s="49">
        <v>0</v>
      </c>
      <c r="K48" s="106">
        <v>41.526</v>
      </c>
      <c r="L48" s="49">
        <v>22.39376</v>
      </c>
      <c r="M48" s="79">
        <f t="shared" si="13"/>
        <v>12998.324229</v>
      </c>
      <c r="N48" s="69">
        <v>-57.17240592363637</v>
      </c>
      <c r="O48" s="79">
        <f t="shared" si="9"/>
        <v>12941.151823076363</v>
      </c>
      <c r="P48" s="4"/>
      <c r="Q48" s="70">
        <f>O48+P48</f>
        <v>12941.151823076363</v>
      </c>
      <c r="R48" s="79">
        <f t="shared" si="11"/>
        <v>1.3628003183526078</v>
      </c>
    </row>
    <row r="49" spans="1:18" ht="18.75" customHeight="1">
      <c r="A49" s="103"/>
      <c r="B49" s="104" t="s">
        <v>86</v>
      </c>
      <c r="C49" s="106">
        <v>3871.55</v>
      </c>
      <c r="D49" s="106">
        <v>2558.993813</v>
      </c>
      <c r="E49" s="80"/>
      <c r="F49" s="80">
        <v>7.217</v>
      </c>
      <c r="G49" s="80"/>
      <c r="H49" s="80"/>
      <c r="I49" s="49">
        <v>231.742</v>
      </c>
      <c r="J49" s="106"/>
      <c r="K49" s="102"/>
      <c r="L49" s="106"/>
      <c r="M49" s="79">
        <f t="shared" si="13"/>
        <v>6669.502813</v>
      </c>
      <c r="N49" s="4"/>
      <c r="O49" s="79">
        <f t="shared" si="9"/>
        <v>6669.502813</v>
      </c>
      <c r="P49" s="4"/>
      <c r="Q49" s="70">
        <f t="shared" si="10"/>
        <v>6669.502813</v>
      </c>
      <c r="R49" s="79">
        <f t="shared" si="11"/>
        <v>0.7023486534330244</v>
      </c>
    </row>
    <row r="50" spans="1:18" ht="26.25" customHeight="1">
      <c r="A50" s="103"/>
      <c r="B50" s="108" t="s">
        <v>87</v>
      </c>
      <c r="C50" s="102">
        <f>SUM(C51:C56)</f>
        <v>99616.20799999998</v>
      </c>
      <c r="D50" s="102">
        <f aca="true" t="shared" si="14" ref="D50:K50">SUM(D51:D56)</f>
        <v>12209.550261999999</v>
      </c>
      <c r="E50" s="102">
        <f t="shared" si="14"/>
        <v>62886.579406</v>
      </c>
      <c r="F50" s="102">
        <f t="shared" si="14"/>
        <v>801.0259350000001</v>
      </c>
      <c r="G50" s="102">
        <f t="shared" si="14"/>
        <v>9593.52752</v>
      </c>
      <c r="H50" s="102">
        <f t="shared" si="14"/>
        <v>0</v>
      </c>
      <c r="I50" s="102">
        <f t="shared" si="14"/>
        <v>4531.674000000001</v>
      </c>
      <c r="J50" s="102">
        <f>SUM(J51:J56)</f>
        <v>126.81356699999998</v>
      </c>
      <c r="K50" s="102">
        <f t="shared" si="14"/>
        <v>0</v>
      </c>
      <c r="L50" s="102">
        <f>L51+L52+L54+L56+L53</f>
        <v>0</v>
      </c>
      <c r="M50" s="79">
        <f t="shared" si="13"/>
        <v>189765.37869</v>
      </c>
      <c r="N50" s="102">
        <f>N51+N52+N54+N56+N53+N55</f>
        <v>-40188.104465</v>
      </c>
      <c r="O50" s="79">
        <f t="shared" si="9"/>
        <v>149577.274225</v>
      </c>
      <c r="P50" s="102">
        <f>P51+P52+P54+P56+P53</f>
        <v>0</v>
      </c>
      <c r="Q50" s="70">
        <f t="shared" si="10"/>
        <v>149577.274225</v>
      </c>
      <c r="R50" s="79">
        <f t="shared" si="11"/>
        <v>15.751608490417018</v>
      </c>
    </row>
    <row r="51" spans="1:18" ht="32.25" customHeight="1">
      <c r="A51" s="103"/>
      <c r="B51" s="109" t="s">
        <v>88</v>
      </c>
      <c r="C51" s="106">
        <v>27631.818</v>
      </c>
      <c r="D51" s="49">
        <v>806.2227809999995</v>
      </c>
      <c r="E51" s="110">
        <v>0.048536</v>
      </c>
      <c r="F51" s="110">
        <v>110.738</v>
      </c>
      <c r="G51" s="110">
        <v>8101.179</v>
      </c>
      <c r="H51" s="110">
        <v>0</v>
      </c>
      <c r="I51" s="106">
        <v>687.323</v>
      </c>
      <c r="J51" s="106"/>
      <c r="K51" s="6"/>
      <c r="L51" s="49"/>
      <c r="M51" s="79">
        <f t="shared" si="13"/>
        <v>37337.329316999996</v>
      </c>
      <c r="N51" s="69">
        <v>-35799.754613</v>
      </c>
      <c r="O51" s="79">
        <f t="shared" si="9"/>
        <v>1537.5747039999987</v>
      </c>
      <c r="P51" s="4"/>
      <c r="Q51" s="70">
        <f t="shared" si="10"/>
        <v>1537.5747039999987</v>
      </c>
      <c r="R51" s="79">
        <f t="shared" si="11"/>
        <v>0.16191814490311698</v>
      </c>
    </row>
    <row r="52" spans="1:18" ht="15.75">
      <c r="A52" s="103"/>
      <c r="B52" s="111" t="s">
        <v>89</v>
      </c>
      <c r="C52" s="106">
        <v>13020.532</v>
      </c>
      <c r="D52" s="49">
        <v>746.420666</v>
      </c>
      <c r="E52" s="80">
        <v>0.152418</v>
      </c>
      <c r="F52" s="80">
        <v>0.037798</v>
      </c>
      <c r="G52" s="80"/>
      <c r="H52" s="80"/>
      <c r="I52" s="49">
        <v>675.394</v>
      </c>
      <c r="J52" s="49">
        <v>1.276567</v>
      </c>
      <c r="K52" s="49"/>
      <c r="L52" s="49"/>
      <c r="M52" s="79">
        <f t="shared" si="13"/>
        <v>14443.813449</v>
      </c>
      <c r="N52" s="69">
        <v>-326.47702000000004</v>
      </c>
      <c r="O52" s="79">
        <f>M52+N52</f>
        <v>14117.336428999999</v>
      </c>
      <c r="P52" s="4"/>
      <c r="Q52" s="70">
        <f t="shared" si="10"/>
        <v>14117.336428999999</v>
      </c>
      <c r="R52" s="79">
        <f t="shared" si="11"/>
        <v>1.4866613762636898</v>
      </c>
    </row>
    <row r="53" spans="1:18" ht="38.25" customHeight="1">
      <c r="A53" s="103"/>
      <c r="B53" s="88" t="s">
        <v>90</v>
      </c>
      <c r="C53" s="106">
        <v>308.469</v>
      </c>
      <c r="D53" s="49">
        <v>264.469201</v>
      </c>
      <c r="E53" s="49"/>
      <c r="F53" s="49">
        <v>0</v>
      </c>
      <c r="G53" s="49"/>
      <c r="H53" s="80"/>
      <c r="I53" s="49">
        <v>98.825</v>
      </c>
      <c r="J53" s="112">
        <v>17.782</v>
      </c>
      <c r="K53" s="49"/>
      <c r="L53" s="49"/>
      <c r="M53" s="79">
        <f t="shared" si="13"/>
        <v>689.545201</v>
      </c>
      <c r="N53" s="69">
        <v>-112.39973400000002</v>
      </c>
      <c r="O53" s="79">
        <f t="shared" si="9"/>
        <v>577.145467</v>
      </c>
      <c r="P53" s="3"/>
      <c r="Q53" s="97">
        <f t="shared" si="10"/>
        <v>577.145467</v>
      </c>
      <c r="R53" s="79">
        <f t="shared" si="11"/>
        <v>0.0607777450505476</v>
      </c>
    </row>
    <row r="54" spans="1:18" ht="15.75">
      <c r="A54" s="103"/>
      <c r="B54" s="111" t="s">
        <v>91</v>
      </c>
      <c r="C54" s="106">
        <v>29874.588</v>
      </c>
      <c r="D54" s="49">
        <v>6413.072719</v>
      </c>
      <c r="E54" s="80">
        <v>62884.774452</v>
      </c>
      <c r="F54" s="80">
        <v>607.974137</v>
      </c>
      <c r="G54" s="80">
        <v>1489.43652</v>
      </c>
      <c r="H54" s="80"/>
      <c r="I54" s="49">
        <v>94.209</v>
      </c>
      <c r="J54" s="49"/>
      <c r="K54" s="49"/>
      <c r="L54" s="49"/>
      <c r="M54" s="79">
        <f t="shared" si="13"/>
        <v>101364.054828</v>
      </c>
      <c r="N54" s="4"/>
      <c r="O54" s="79">
        <f t="shared" si="9"/>
        <v>101364.054828</v>
      </c>
      <c r="P54" s="4"/>
      <c r="Q54" s="70">
        <f t="shared" si="10"/>
        <v>101364.054828</v>
      </c>
      <c r="R54" s="79">
        <f t="shared" si="11"/>
        <v>10.67439499031171</v>
      </c>
    </row>
    <row r="55" spans="1:18" ht="74.25" customHeight="1">
      <c r="A55" s="103"/>
      <c r="B55" s="88" t="s">
        <v>92</v>
      </c>
      <c r="C55" s="106">
        <v>24294.39</v>
      </c>
      <c r="D55" s="49">
        <v>2445.880842</v>
      </c>
      <c r="E55" s="80"/>
      <c r="F55" s="80">
        <v>70.257</v>
      </c>
      <c r="G55" s="80"/>
      <c r="H55" s="80"/>
      <c r="I55" s="49">
        <v>1979.8860000000004</v>
      </c>
      <c r="J55" s="49">
        <v>107.75499999999998</v>
      </c>
      <c r="K55" s="49"/>
      <c r="L55" s="49"/>
      <c r="M55" s="79">
        <f t="shared" si="13"/>
        <v>28898.168842000003</v>
      </c>
      <c r="N55" s="74">
        <v>-3949.4730980000013</v>
      </c>
      <c r="O55" s="79">
        <f t="shared" si="9"/>
        <v>24948.695744</v>
      </c>
      <c r="P55" s="4"/>
      <c r="Q55" s="70">
        <f t="shared" si="10"/>
        <v>24948.695744</v>
      </c>
      <c r="R55" s="79">
        <f t="shared" si="11"/>
        <v>2.6272847245155857</v>
      </c>
    </row>
    <row r="56" spans="1:18" ht="15.75">
      <c r="A56" s="103"/>
      <c r="B56" s="111" t="s">
        <v>93</v>
      </c>
      <c r="C56" s="106">
        <v>4486.411</v>
      </c>
      <c r="D56" s="49">
        <v>1533.4840530000001</v>
      </c>
      <c r="E56" s="80">
        <v>1.604</v>
      </c>
      <c r="F56" s="80">
        <v>12.019</v>
      </c>
      <c r="G56" s="80">
        <v>2.912</v>
      </c>
      <c r="H56" s="80"/>
      <c r="I56" s="49">
        <v>996.037</v>
      </c>
      <c r="J56" s="49">
        <v>0</v>
      </c>
      <c r="K56" s="49"/>
      <c r="L56" s="49"/>
      <c r="M56" s="79">
        <f t="shared" si="13"/>
        <v>7032.467053000001</v>
      </c>
      <c r="N56" s="4"/>
      <c r="O56" s="79">
        <f t="shared" si="9"/>
        <v>7032.467053000001</v>
      </c>
      <c r="P56" s="4"/>
      <c r="Q56" s="70">
        <f t="shared" si="10"/>
        <v>7032.467053000001</v>
      </c>
      <c r="R56" s="79">
        <f t="shared" si="11"/>
        <v>0.7405715093723674</v>
      </c>
    </row>
    <row r="57" spans="1:18" s="4" customFormat="1" ht="31.5" customHeight="1">
      <c r="A57" s="113"/>
      <c r="B57" s="114" t="s">
        <v>94</v>
      </c>
      <c r="C57" s="106">
        <v>597.044</v>
      </c>
      <c r="D57" s="49">
        <v>0</v>
      </c>
      <c r="E57" s="80">
        <v>0</v>
      </c>
      <c r="F57" s="80"/>
      <c r="G57" s="80"/>
      <c r="H57" s="80"/>
      <c r="I57" s="49">
        <v>54.858</v>
      </c>
      <c r="J57" s="79">
        <v>0</v>
      </c>
      <c r="K57" s="79"/>
      <c r="L57" s="49"/>
      <c r="M57" s="79">
        <f t="shared" si="13"/>
        <v>651.9019999999999</v>
      </c>
      <c r="N57" s="69">
        <v>-264.06013</v>
      </c>
      <c r="O57" s="79">
        <f t="shared" si="9"/>
        <v>387.8418699999999</v>
      </c>
      <c r="Q57" s="70">
        <f t="shared" si="10"/>
        <v>387.8418699999999</v>
      </c>
      <c r="R57" s="79">
        <f t="shared" si="11"/>
        <v>0.040842656908171855</v>
      </c>
    </row>
    <row r="58" spans="1:18" ht="19.5" customHeight="1">
      <c r="A58" s="103"/>
      <c r="B58" s="101" t="s">
        <v>95</v>
      </c>
      <c r="C58" s="79">
        <f>SUM(C59:C60)</f>
        <v>7183.9169999999995</v>
      </c>
      <c r="D58" s="79">
        <f>D59+D60</f>
        <v>12857.93721</v>
      </c>
      <c r="E58" s="81">
        <f aca="true" t="shared" si="15" ref="E58:L58">E59+E60</f>
        <v>1.08</v>
      </c>
      <c r="F58" s="81">
        <f t="shared" si="15"/>
        <v>3.162</v>
      </c>
      <c r="G58" s="81">
        <f t="shared" si="15"/>
        <v>0.130423</v>
      </c>
      <c r="H58" s="81">
        <f t="shared" si="15"/>
        <v>0</v>
      </c>
      <c r="I58" s="79">
        <f>I59+I60</f>
        <v>1961.156</v>
      </c>
      <c r="J58" s="79">
        <f t="shared" si="15"/>
        <v>0</v>
      </c>
      <c r="K58" s="49">
        <f t="shared" si="15"/>
        <v>0</v>
      </c>
      <c r="L58" s="79">
        <f t="shared" si="15"/>
        <v>1992.7493900000004</v>
      </c>
      <c r="M58" s="79">
        <f t="shared" si="13"/>
        <v>24000.132023</v>
      </c>
      <c r="N58" s="79">
        <f>N59+N60</f>
        <v>-24.487000000000002</v>
      </c>
      <c r="O58" s="79">
        <f t="shared" si="9"/>
        <v>23975.645022999997</v>
      </c>
      <c r="P58" s="4">
        <f>P59+P60</f>
        <v>-114.543</v>
      </c>
      <c r="Q58" s="70">
        <f>O58+P58</f>
        <v>23861.102022999996</v>
      </c>
      <c r="R58" s="79">
        <f t="shared" si="11"/>
        <v>2.512752951032013</v>
      </c>
    </row>
    <row r="59" spans="1:18" ht="19.5" customHeight="1">
      <c r="A59" s="103"/>
      <c r="B59" s="111" t="s">
        <v>96</v>
      </c>
      <c r="C59" s="49">
        <v>6879.374</v>
      </c>
      <c r="D59" s="106">
        <v>11855.327239</v>
      </c>
      <c r="E59" s="80">
        <v>1.08</v>
      </c>
      <c r="F59" s="80">
        <v>3.162</v>
      </c>
      <c r="G59" s="80">
        <v>0.130423</v>
      </c>
      <c r="H59" s="80"/>
      <c r="I59" s="49">
        <v>1960.961</v>
      </c>
      <c r="J59" s="49"/>
      <c r="K59" s="79">
        <v>0</v>
      </c>
      <c r="L59" s="106">
        <v>1992.7493900000004</v>
      </c>
      <c r="M59" s="79">
        <f t="shared" si="13"/>
        <v>22692.784052000003</v>
      </c>
      <c r="N59" s="79">
        <v>-24.487000000000002</v>
      </c>
      <c r="O59" s="79">
        <f t="shared" si="9"/>
        <v>22668.297052</v>
      </c>
      <c r="P59" s="4"/>
      <c r="Q59" s="70">
        <f t="shared" si="10"/>
        <v>22668.297052</v>
      </c>
      <c r="R59" s="79">
        <f t="shared" si="11"/>
        <v>2.387141644060657</v>
      </c>
    </row>
    <row r="60" spans="1:18" ht="19.5" customHeight="1">
      <c r="A60" s="103"/>
      <c r="B60" s="111" t="s">
        <v>97</v>
      </c>
      <c r="C60" s="49">
        <v>304.543</v>
      </c>
      <c r="D60" s="106">
        <v>1002.609971</v>
      </c>
      <c r="E60" s="110"/>
      <c r="F60" s="110">
        <v>0</v>
      </c>
      <c r="G60" s="110"/>
      <c r="H60" s="110"/>
      <c r="I60" s="49">
        <v>0.195</v>
      </c>
      <c r="J60" s="79"/>
      <c r="K60" s="79"/>
      <c r="L60" s="106"/>
      <c r="M60" s="79">
        <f t="shared" si="13"/>
        <v>1307.347971</v>
      </c>
      <c r="N60" s="74"/>
      <c r="O60" s="79">
        <f t="shared" si="9"/>
        <v>1307.347971</v>
      </c>
      <c r="P60" s="4">
        <f>-63.043-51.5</f>
        <v>-114.543</v>
      </c>
      <c r="Q60" s="70">
        <f t="shared" si="10"/>
        <v>1192.804971</v>
      </c>
      <c r="R60" s="79">
        <f t="shared" si="11"/>
        <v>0.12561130697135636</v>
      </c>
    </row>
    <row r="61" spans="1:18" ht="23.25" customHeight="1">
      <c r="A61" s="103"/>
      <c r="B61" s="101" t="s">
        <v>77</v>
      </c>
      <c r="C61" s="102">
        <f>C62+C63</f>
        <v>2435.825</v>
      </c>
      <c r="D61" s="102">
        <f>D62+D63</f>
        <v>2699.9495589999997</v>
      </c>
      <c r="E61" s="102">
        <f>E62+E63</f>
        <v>0</v>
      </c>
      <c r="F61" s="102">
        <f>F62+F63</f>
        <v>0</v>
      </c>
      <c r="G61" s="102">
        <f>G62+G63</f>
        <v>0</v>
      </c>
      <c r="H61" s="110"/>
      <c r="I61" s="102">
        <f>I62+I63</f>
        <v>6.558</v>
      </c>
      <c r="J61" s="79"/>
      <c r="K61" s="79">
        <f>K62+K63</f>
        <v>0</v>
      </c>
      <c r="L61" s="102">
        <f>L62+L63</f>
        <v>84.85973</v>
      </c>
      <c r="M61" s="79">
        <f t="shared" si="13"/>
        <v>5227.192289</v>
      </c>
      <c r="N61" s="102">
        <f>N62+N63</f>
        <v>-84.85973</v>
      </c>
      <c r="O61" s="79">
        <f t="shared" si="9"/>
        <v>5142.3325589999995</v>
      </c>
      <c r="P61" s="102">
        <f>P62+P63</f>
        <v>-5142.332559</v>
      </c>
      <c r="Q61" s="70">
        <f t="shared" si="10"/>
        <v>0</v>
      </c>
      <c r="R61" s="79">
        <f t="shared" si="11"/>
        <v>0</v>
      </c>
    </row>
    <row r="62" spans="1:18" ht="15.75">
      <c r="A62" s="103"/>
      <c r="B62" s="115" t="s">
        <v>98</v>
      </c>
      <c r="C62" s="116">
        <v>108.997</v>
      </c>
      <c r="D62" s="106">
        <v>0</v>
      </c>
      <c r="E62" s="110">
        <v>0</v>
      </c>
      <c r="F62" s="110">
        <v>0</v>
      </c>
      <c r="G62" s="110"/>
      <c r="H62" s="110">
        <v>0</v>
      </c>
      <c r="I62" s="106"/>
      <c r="J62" s="79"/>
      <c r="K62" s="79"/>
      <c r="L62" s="106"/>
      <c r="M62" s="79">
        <f t="shared" si="13"/>
        <v>108.997</v>
      </c>
      <c r="N62" s="4"/>
      <c r="O62" s="79">
        <f t="shared" si="9"/>
        <v>108.997</v>
      </c>
      <c r="P62" s="4">
        <f>-O62</f>
        <v>-108.997</v>
      </c>
      <c r="Q62" s="70"/>
      <c r="R62" s="79">
        <f t="shared" si="11"/>
        <v>0</v>
      </c>
    </row>
    <row r="63" spans="1:18" ht="19.5" customHeight="1">
      <c r="A63" s="103"/>
      <c r="B63" s="115" t="s">
        <v>99</v>
      </c>
      <c r="C63" s="106">
        <v>2326.828</v>
      </c>
      <c r="D63" s="106">
        <v>2699.9495589999997</v>
      </c>
      <c r="E63" s="110">
        <v>0</v>
      </c>
      <c r="F63" s="110">
        <v>0</v>
      </c>
      <c r="G63" s="110"/>
      <c r="H63" s="110">
        <v>0</v>
      </c>
      <c r="I63" s="106">
        <v>6.558</v>
      </c>
      <c r="J63" s="79"/>
      <c r="K63" s="79"/>
      <c r="L63" s="106">
        <v>84.85973</v>
      </c>
      <c r="M63" s="79">
        <f t="shared" si="13"/>
        <v>5118.195289</v>
      </c>
      <c r="N63" s="69">
        <v>-84.85973</v>
      </c>
      <c r="O63" s="79">
        <f t="shared" si="9"/>
        <v>5033.335559</v>
      </c>
      <c r="P63" s="4">
        <f>-O63</f>
        <v>-5033.335559</v>
      </c>
      <c r="Q63" s="70">
        <f t="shared" si="10"/>
        <v>0</v>
      </c>
      <c r="R63" s="79">
        <f t="shared" si="11"/>
        <v>0</v>
      </c>
    </row>
    <row r="64" spans="1:18" ht="34.5" customHeight="1">
      <c r="A64" s="103"/>
      <c r="B64" s="117" t="s">
        <v>100</v>
      </c>
      <c r="C64" s="106">
        <v>-1289.371</v>
      </c>
      <c r="D64" s="106">
        <v>-401.87129699999997</v>
      </c>
      <c r="E64" s="110">
        <v>-26.387</v>
      </c>
      <c r="F64" s="110">
        <v>-9.945</v>
      </c>
      <c r="G64" s="110">
        <v>-34.462</v>
      </c>
      <c r="H64" s="110"/>
      <c r="I64" s="110">
        <v>-36.715</v>
      </c>
      <c r="J64" s="79"/>
      <c r="K64" s="106"/>
      <c r="L64" s="106"/>
      <c r="M64" s="79">
        <f t="shared" si="13"/>
        <v>-1798.7512969999998</v>
      </c>
      <c r="N64" s="4"/>
      <c r="O64" s="79">
        <f t="shared" si="9"/>
        <v>-1798.7512969999998</v>
      </c>
      <c r="P64" s="4"/>
      <c r="Q64" s="70">
        <f t="shared" si="10"/>
        <v>-1798.7512969999998</v>
      </c>
      <c r="R64" s="79">
        <f t="shared" si="11"/>
        <v>-0.1894219984203875</v>
      </c>
    </row>
    <row r="65" spans="2:18" ht="12" customHeight="1">
      <c r="B65" s="117"/>
      <c r="C65" s="106"/>
      <c r="D65" s="106"/>
      <c r="E65" s="110"/>
      <c r="F65" s="110"/>
      <c r="G65" s="110"/>
      <c r="H65" s="110"/>
      <c r="I65" s="6"/>
      <c r="J65" s="79"/>
      <c r="K65" s="106"/>
      <c r="L65" s="106"/>
      <c r="M65" s="79"/>
      <c r="N65" s="4"/>
      <c r="O65" s="79"/>
      <c r="P65" s="4"/>
      <c r="Q65" s="70"/>
      <c r="R65" s="79"/>
    </row>
    <row r="66" spans="2:18" ht="34.5" customHeight="1" thickBot="1">
      <c r="B66" s="118" t="s">
        <v>101</v>
      </c>
      <c r="C66" s="119">
        <f aca="true" t="shared" si="16" ref="C66:L66">C17-C44</f>
        <v>-30662.146136999916</v>
      </c>
      <c r="D66" s="119">
        <f t="shared" si="16"/>
        <v>-2676.345908999996</v>
      </c>
      <c r="E66" s="120">
        <f t="shared" si="16"/>
        <v>240.47204599999532</v>
      </c>
      <c r="F66" s="120">
        <f t="shared" si="16"/>
        <v>1655.8404109999997</v>
      </c>
      <c r="G66" s="120">
        <f t="shared" si="16"/>
        <v>797.1865770000077</v>
      </c>
      <c r="H66" s="120">
        <f t="shared" si="16"/>
        <v>0</v>
      </c>
      <c r="I66" s="119">
        <f t="shared" si="16"/>
        <v>599.7310000000034</v>
      </c>
      <c r="J66" s="119">
        <f t="shared" si="16"/>
        <v>-0.016574999999988904</v>
      </c>
      <c r="K66" s="119">
        <f t="shared" si="16"/>
        <v>74.26728258</v>
      </c>
      <c r="L66" s="119">
        <f t="shared" si="16"/>
        <v>-258.8351500000008</v>
      </c>
      <c r="M66" s="119">
        <f>SUM(C66:L66)</f>
        <v>-30229.84645441991</v>
      </c>
      <c r="N66" s="119">
        <f>N17-N44</f>
        <v>-0.0009500000087427907</v>
      </c>
      <c r="O66" s="119">
        <f>O17-O44</f>
        <v>-30229.84740441997</v>
      </c>
      <c r="P66" s="119">
        <f>P17-P44</f>
        <v>2893.590559</v>
      </c>
      <c r="Q66" s="121">
        <f>Q17-Q44</f>
        <v>-27336.256845419935</v>
      </c>
      <c r="R66" s="122">
        <f>Q66/$Q$8*100</f>
        <v>-2.8787128101748034</v>
      </c>
    </row>
    <row r="67" spans="2:18" ht="15.75" customHeight="1" thickTop="1">
      <c r="B67" s="123" t="s">
        <v>102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O67" s="9"/>
      <c r="P67" s="9"/>
      <c r="Q67" s="10"/>
      <c r="R67" s="11"/>
    </row>
    <row r="68" spans="2:18" ht="15.75" customHeight="1">
      <c r="B68" s="123" t="s">
        <v>103</v>
      </c>
      <c r="C68" s="3"/>
      <c r="D68" s="3"/>
      <c r="E68" s="72"/>
      <c r="F68" s="72"/>
      <c r="G68" s="72"/>
      <c r="H68" s="72"/>
      <c r="I68" s="124"/>
      <c r="J68" s="6"/>
      <c r="K68" s="6"/>
      <c r="L68" s="72"/>
      <c r="M68" s="6"/>
      <c r="N68" s="6"/>
      <c r="O68" s="6"/>
      <c r="P68" s="6"/>
      <c r="Q68" s="14"/>
      <c r="R68" s="11"/>
    </row>
  </sheetData>
  <sheetProtection/>
  <mergeCells count="7">
    <mergeCell ref="N2:R2"/>
    <mergeCell ref="B3:R3"/>
    <mergeCell ref="B4:R4"/>
    <mergeCell ref="B5:R5"/>
    <mergeCell ref="Q10:R13"/>
    <mergeCell ref="Q14:Q15"/>
    <mergeCell ref="R14:R15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2019-01-25T14:28:22Z</cp:lastPrinted>
  <dcterms:created xsi:type="dcterms:W3CDTF">2019-01-25T13:12:46Z</dcterms:created>
  <dcterms:modified xsi:type="dcterms:W3CDTF">2019-01-25T14:30:38Z</dcterms:modified>
  <cp:category/>
  <cp:version/>
  <cp:contentType/>
  <cp:contentStatus/>
</cp:coreProperties>
</file>