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pril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'[1]data input'!#REF!</definedName>
    <definedName name="___bas2">'[1]data input'!#REF!</definedName>
    <definedName name="___bas3">'[1]data input'!#REF!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PI97">'[3]REER Forecast'!#REF!</definedName>
    <definedName name="___RES2">'[2]RES'!#REF!</definedName>
    <definedName name="___rge1">#REF!</definedName>
    <definedName name="___som1">'[1]data input'!#REF!</definedName>
    <definedName name="___som2">'[1]data input'!#REF!</definedName>
    <definedName name="___som3">'[1]data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'[6]EU2DBase'!#REF!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'[12]INT_RATES_old'!$A$1:$I$34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'[6]EU2DBase'!$C$1:$F$196</definedName>
    <definedName name="__UKR2">'[6]EU2DBase'!$G$1:$U$196</definedName>
    <definedName name="__UKR3">'[6]EU2DBase'!#REF!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'[12]INT_RATES_old'!$A$1:$I$34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'[6]EU2DBase'!$C$1:$F$196</definedName>
    <definedName name="_UKR2">'[6]EU2DBase'!$G$1:$U$196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'[15]LINK'!$A$1:$A$42</definedName>
    <definedName name="a_11">WEO '[15]LINK'!$A$1:$A$42</definedName>
    <definedName name="a_14">#REF!</definedName>
    <definedName name="a_15">WEO '[15]LINK'!$A$1:$A$42</definedName>
    <definedName name="a_17">WEO '[15]LINK'!$A$1:$A$42</definedName>
    <definedName name="a_2">#REF!</definedName>
    <definedName name="a_20">WEO '[15]LINK'!$A$1:$A$42</definedName>
    <definedName name="a_22">WEO '[15]LINK'!$A$1:$A$42</definedName>
    <definedName name="a_24">WEO '[15]LINK'!$A$1:$A$42</definedName>
    <definedName name="a_25">#REF!</definedName>
    <definedName name="a_28">WEO '[15]LINK'!$A$1:$A$42</definedName>
    <definedName name="a_37">WEO '[15]LINK'!$A$1:$A$42</definedName>
    <definedName name="a_38">WEO '[15]LINK'!$A$1:$A$42</definedName>
    <definedName name="a_46">WEO '[15]LINK'!$A$1:$A$42</definedName>
    <definedName name="a_47">WEO '[15]LINK'!$A$1:$A$42</definedName>
    <definedName name="a_49">WEO '[15]LINK'!$A$1:$A$42</definedName>
    <definedName name="a_54">WEO '[15]LINK'!$A$1:$A$42</definedName>
    <definedName name="a_55">WEO '[15]LINK'!$A$1:$A$42</definedName>
    <definedName name="a_56">WEO '[15]LINK'!$A$1:$A$42</definedName>
    <definedName name="a_57">WEO '[15]LINK'!$A$1:$A$42</definedName>
    <definedName name="a_61">WEO '[15]LINK'!$A$1:$A$42</definedName>
    <definedName name="a_64">WEO '[15]LINK'!$A$1:$A$42</definedName>
    <definedName name="a_65">WEO '[15]LINK'!$A$1:$A$42</definedName>
    <definedName name="a_66">WEO '[15]LINK'!$A$1:$A$42</definedName>
    <definedName name="a47">WEO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'[15]LINK'!$A$1:$A$42</definedName>
    <definedName name="CHART2_11">#REF!</definedName>
    <definedName name="chart2_15">WEO '[15]LINK'!$A$1:$A$42</definedName>
    <definedName name="chart2_17">WEO '[15]LINK'!$A$1:$A$42</definedName>
    <definedName name="chart2_20">WEO '[15]LINK'!$A$1:$A$42</definedName>
    <definedName name="chart2_22">WEO '[15]LINK'!$A$1:$A$42</definedName>
    <definedName name="chart2_24">WEO '[15]LINK'!$A$1:$A$42</definedName>
    <definedName name="chart2_28">WEO '[15]LINK'!$A$1:$A$42</definedName>
    <definedName name="chart2_37">WEO '[15]LINK'!$A$1:$A$42</definedName>
    <definedName name="chart2_38">WEO '[15]LINK'!$A$1:$A$42</definedName>
    <definedName name="chart2_46">WEO '[15]LINK'!$A$1:$A$42</definedName>
    <definedName name="chart2_47">WEO '[15]LINK'!$A$1:$A$42</definedName>
    <definedName name="chart2_49">WEO '[15]LINK'!$A$1:$A$42</definedName>
    <definedName name="chart2_54">WEO '[15]LINK'!$A$1:$A$42</definedName>
    <definedName name="chart2_55">WEO '[15]LINK'!$A$1:$A$42</definedName>
    <definedName name="chart2_56">WEO '[15]LINK'!$A$1:$A$42</definedName>
    <definedName name="chart2_57">WEO '[15]LINK'!$A$1:$A$42</definedName>
    <definedName name="chart2_61">WEO '[15]LINK'!$A$1:$A$42</definedName>
    <definedName name="chart2_64">WEO '[15]LINK'!$A$1:$A$42</definedName>
    <definedName name="chart2_65">WEO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'[3]REER Forecast'!#REF!</definedName>
    <definedName name="CPIindex">'[3]REER Forecast'!#REF!</definedName>
    <definedName name="CPImonth">'[3]REER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'[40]EU2DBase'!$B$14:$B$31</definedName>
    <definedName name="DATESATKM">#REF!</definedName>
    <definedName name="DATESM">'[40]EU2DBase'!$B$88:$B$196</definedName>
    <definedName name="DATESMTKM">#REF!</definedName>
    <definedName name="DATESQ">'[40]EU2DBase'!$B$49:$B$72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WEO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'[42]NPV_base'!#REF!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'[42]NPV_base'!#REF!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'[59]Q2'!$E$63:$AH$63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'[60]CAgds'!$D$14:$BO$14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'[60]CAinc'!$D$14:$BO$14</definedName>
    <definedName name="MISC3">#REF!</definedName>
    <definedName name="MISC4">'[2]OUTPUT'!#REF!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'[40]EU2DBase'!#REF!</definedName>
    <definedName name="NAMESM">'[40]EU2DBase'!#REF!</definedName>
    <definedName name="NAMESQ">'[40]EU2DBase'!#REF!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'[59]Q2'!$E$47:$AH$47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'aprilie 2016'!$C$2:$S$65</definedName>
    <definedName name="PRINT_AREA_MI">'[40]EU2DBase'!$C$12:$U$156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'aprilie 2016'!$9:$14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'[15]LINK'!$A$1:$A$42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'[12]SEI_OLD'!$A$1:$G$59</definedName>
    <definedName name="Table_1_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0____Mozambique____Medium_Term_External_Debt__1997_2015">#REF!</definedName>
    <definedName name="Table_10_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1__Armenia___Average_Monthly_Wages_in_the_State_Sector__1994_99__1">'[12]WAGES_old'!$A$1:$F$63</definedName>
    <definedName name="Table_12.__Armenia__Labor_Force__Employment__and_Unemployment__1994_99">'[12]EMPLOY_old'!$A$1:$H$53</definedName>
    <definedName name="Table_12___Armenia__Labor_Force__Employment__and_Unemployment__1994_99">'[12]EMPLOY_old'!$A$1:$H$53</definedName>
    <definedName name="Table_13._Armenia___Employment_in_the_Public_Sector__1994_99">'[12]EMPL_PUBL_old'!$A$1:$F$27</definedName>
    <definedName name="Table_13_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4__Armenia___Budgetary_Sector_Employment__1994_99">'[12]EMPL_BUDG_old'!$A$1:$K$17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'[12]EXPEN_old'!$A$1:$F$25</definedName>
    <definedName name="Table_19_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'[12]NGDP_R_old'!$A$1:$L$35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'[12]TAX_REV_old'!$A$1:$F$24</definedName>
    <definedName name="Table_20__Armenia___Composition_of_Tax_Revenues_in_Consolidated_Government_Budget__1994_99">'[12]TAX_REV_old'!$A$1:$F$24</definedName>
    <definedName name="Table_21._Armenia___Accounts_of_the_Central_Bank__1994_99">'[12]CBANK_old'!$A$1:$U$46</definedName>
    <definedName name="Table_21__Armenia___Accounts_of_the_Central_Bank__1994_99">'[12]CBANK_old'!$A$1:$U$46</definedName>
    <definedName name="Table_22._Armenia___Monetary_Survey__1994_99">'[12]MSURVEY_old'!$A$1:$Q$52</definedName>
    <definedName name="Table_22_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3__Armenia___Commercial_Banks___Interest_Rates_for_Loans_and_Deposits_in_Drams_and_U_S__Dollars__1996_99">'[12]INT_RATES_old'!$A$1:$R$32</definedName>
    <definedName name="Table_24._Armenia___Treasury_Bills__1995_99">'[12]Tbill_old'!$A$1:$U$31</definedName>
    <definedName name="Table_24_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5__Armenia___Quarterly_Balance_of_Payments_and_External_Financing__1995_99">'[12]BOP_Q_OLD'!$A$1:$F$74</definedName>
    <definedName name="Table_26._Armenia___Summary_External_Debt_Data__1995_99">'[12]EXTDEBT_OLD'!$A$1:$F$45</definedName>
    <definedName name="Table_26__Armenia___Summary_External_Debt_Data__1995_99">'[12]EXTDEBT_OLD'!$A$1:$F$45</definedName>
    <definedName name="Table_27.__Armenia___Commodity_Composition_of_Trade__1995_99">'[12]COMP_TRADE'!$A$1:$F$29</definedName>
    <definedName name="Table_27___Armenia___Commodity_Composition_of_Trade__1995_99">'[12]COMP_TRADE'!$A$1:$F$29</definedName>
    <definedName name="Table_28._Armenia___Direction_of_Trade__1995_99">'[12]DOT'!$A$1:$F$66</definedName>
    <definedName name="Table_28__Armenia___Direction_of_Trade__1995_99">'[12]DOT'!$A$1:$F$66</definedName>
    <definedName name="Table_29._Armenia___Incorporatized_and_Partially_Privatized_Enterprises__1994_99">'[12]PRIVATE_OLD'!$A$1:$G$29</definedName>
    <definedName name="Table_29_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'[12]GDP_q_old'!$A$1:$P$31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'[12]BNKIND_old'!$A$1:$M$16</definedName>
    <definedName name="Table_30__Armenia___Banking_System_Indicators__1997_99">'[12]BNKIND_old'!$A$1:$M$16</definedName>
    <definedName name="Table_31._Armenia___Banking_Sector_Loans__1996_99">'[12]BNKLOANS_old'!$A$1:$O$40</definedName>
    <definedName name="Table_31__Armenia___Banking_Sector_Loans__1996_99">'[12]BNKLOANS_old'!$A$1:$O$40</definedName>
    <definedName name="Table_32._Armenia___Total_Electricity_Generation__Distribution_and_Collection__1994_99">'[12]ELECTR_old'!$A$1:$F$51</definedName>
    <definedName name="Table_32__Armenia___Total_Electricity_Generation__Distribution_and_Collection__1994_99">'[12]ELECTR_old'!$A$1:$F$51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'[12]taxrevSum'!$A$1:$F$52</definedName>
    <definedName name="Table_34_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___Moldova____Monetary_Survey_and_Projections__1994_98_1">#REF!</definedName>
    <definedName name="Table_4_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_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6___Moldova__Balance_of_Payments__1994_98">#REF!</definedName>
    <definedName name="Table_6__Armenia___Production_of_Selected_Industrial_Commodities__1994_99">'[12]INDCOM_old'!$A$1:$L$31</definedName>
    <definedName name="Table_7._Armenia___Consumer_Prices__1994_99">'[12]CPI_old'!$A$1:$I$102</definedName>
    <definedName name="Table_7__Armenia___Consumer_Prices__1994_99">'[12]CPI_old'!$A$1:$I$102</definedName>
    <definedName name="Table_8.__Armenia___Selected_Energy_Prices__1994_99__1">'[12]ENERGY_old'!$A$1:$AF$25</definedName>
    <definedName name="Table_8___Armenia___Selected_Energy_Prices__1994_99__1">'[12]ENERGY_old'!$A$1:$AF$25</definedName>
    <definedName name="Table_9._Armenia___Regulated_Prices_for_Main_Commodities_and_Services__1994_99__1">'[12]MAINCOM_old '!$A$1:$H$20</definedName>
    <definedName name="Table_9__Armenia___Regulated_Prices_for_Main_Commodities_and_Services__1994_99__1">'[12]MAINCOM_old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'[40]EU2DBase'!$C$1:$F$196</definedName>
    <definedName name="UKR2">'[40]EU2DBase'!$G$1:$U$196</definedName>
    <definedName name="UKR3">'[40]EU2DBase'!#REF!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'[60]CAgds'!$D$12:$BO$12</definedName>
    <definedName name="XGS">#REF!</definedName>
    <definedName name="xinc">'[23]CAinc'!$D$12:$BO$12</definedName>
    <definedName name="xinc_11">'[60]CAinc'!$D$12:$BO$12</definedName>
    <definedName name="xnfs">'[23]CAnfs'!$D$12:$BO$12</definedName>
    <definedName name="xnfs_11">'[60]CAnfs'!$D$12:$BO$12</definedName>
    <definedName name="XOF">#REF!</definedName>
    <definedName name="xr">#REF!</definedName>
    <definedName name="xxWRS_1">WEO '[15]LINK'!$A$1:$A$42</definedName>
    <definedName name="xxWRS_1_15">WEO '[15]LINK'!$A$1:$A$42</definedName>
    <definedName name="xxWRS_1_17">WEO '[15]LINK'!$A$1:$A$42</definedName>
    <definedName name="xxWRS_1_2">#REF!</definedName>
    <definedName name="xxWRS_1_20">WEO '[15]LINK'!$A$1:$A$42</definedName>
    <definedName name="xxWRS_1_22">WEO '[15]LINK'!$A$1:$A$42</definedName>
    <definedName name="xxWRS_1_24">WEO '[15]LINK'!$A$1:$A$42</definedName>
    <definedName name="xxWRS_1_28">WEO '[15]LINK'!$A$1:$A$42</definedName>
    <definedName name="xxWRS_1_37">WEO '[15]LINK'!$A$1:$A$42</definedName>
    <definedName name="xxWRS_1_38">WEO '[15]LINK'!$A$1:$A$42</definedName>
    <definedName name="xxWRS_1_46">WEO '[15]LINK'!$A$1:$A$42</definedName>
    <definedName name="xxWRS_1_47">WEO '[15]LINK'!$A$1:$A$42</definedName>
    <definedName name="xxWRS_1_49">WEO '[15]LINK'!$A$1:$A$42</definedName>
    <definedName name="xxWRS_1_54">WEO '[15]LINK'!$A$1:$A$42</definedName>
    <definedName name="xxWRS_1_55">WEO '[15]LINK'!$A$1:$A$42</definedName>
    <definedName name="xxWRS_1_56">WEO '[15]LINK'!$A$1:$A$42</definedName>
    <definedName name="xxWRS_1_57">WEO '[15]LINK'!$A$1:$A$42</definedName>
    <definedName name="xxWRS_1_61">WEO '[15]LINK'!$A$1:$A$42</definedName>
    <definedName name="xxWRS_1_63">WEO '[15]LINK'!$A$1:$A$42</definedName>
    <definedName name="xxWRS_1_64">WEO '[15]LINK'!$A$1:$A$42</definedName>
    <definedName name="xxWRS_1_65">WEO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<sst xmlns="http://schemas.openxmlformats.org/spreadsheetml/2006/main" count="110" uniqueCount="102">
  <si>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</si>
  <si>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01.01 - 30.04.2016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</si>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</sst>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00"/>
    <numFmt numFmtId="168" formatCode="#,##0.0000"/>
    <numFmt numFmtId="169" formatCode="#,##0.0000000"/>
    <numFmt numFmtId="170" formatCode="#,##0.00000"/>
    <numFmt numFmtId="171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6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7" fontId="4" fillId="33" borderId="0" xfId="0" applyNumberFormat="1" applyFont="1" applyFill="1" applyAlignment="1" applyProtection="1">
      <alignment horizontal="center"/>
      <protection locked="0"/>
    </xf>
    <xf numFmtId="168" fontId="8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/>
      <protection locked="0"/>
    </xf>
    <xf numFmtId="169" fontId="6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6" fontId="3" fillId="33" borderId="0" xfId="0" applyNumberFormat="1" applyFont="1" applyFill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55" applyNumberFormat="1" applyFont="1" applyFill="1" applyAlignment="1">
      <alignment/>
      <protection/>
    </xf>
    <xf numFmtId="169" fontId="2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4" fontId="5" fillId="33" borderId="0" xfId="0" applyNumberFormat="1" applyFont="1" applyFill="1" applyAlignment="1" applyProtection="1">
      <alignment horizontal="center" vertical="center"/>
      <protection/>
    </xf>
    <xf numFmtId="4" fontId="5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4" fontId="44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5" fontId="45" fillId="33" borderId="0" xfId="0" applyNumberFormat="1" applyFont="1" applyFill="1" applyAlignment="1" applyProtection="1">
      <alignment horizontal="center"/>
      <protection locked="0"/>
    </xf>
    <xf numFmtId="168" fontId="2" fillId="33" borderId="0" xfId="0" applyNumberFormat="1" applyFont="1" applyFill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Alignment="1">
      <alignment vertical="center"/>
    </xf>
    <xf numFmtId="164" fontId="5" fillId="33" borderId="11" xfId="0" applyNumberFormat="1" applyFont="1" applyFill="1" applyBorder="1" applyAlignment="1" applyProtection="1">
      <alignment horizontal="right" vertical="center"/>
      <protection/>
    </xf>
    <xf numFmtId="164" fontId="5" fillId="33" borderId="11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horizontal="right" wrapText="1" indent="1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6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S65"/>
  <sheetViews>
    <sheetView showZeros="0" tabSelected="1" zoomScale="75" zoomScaleNormal="75" zoomScaleSheetLayoutView="75" zoomScalePageLayoutView="0" workbookViewId="0" topLeftCell="A1">
      <pane xSplit="3" ySplit="12" topLeftCell="E13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F72" sqref="F72"/>
    </sheetView>
  </sheetViews>
  <sheetFormatPr defaultColWidth="9.140625" defaultRowHeight="19.5" customHeight="1" outlineLevelRow="1"/>
  <cols>
    <col min="1" max="2" width="3.8515625" style="1" customWidth="1"/>
    <col min="3" max="3" width="52.140625" style="56" customWidth="1"/>
    <col min="4" max="4" width="21.140625" style="56" customWidth="1"/>
    <col min="5" max="5" width="15.7109375" style="56" customWidth="1"/>
    <col min="6" max="6" width="17.00390625" style="8" customWidth="1"/>
    <col min="7" max="7" width="13.8515625" style="8" customWidth="1"/>
    <col min="8" max="8" width="16.8515625" style="8" customWidth="1"/>
    <col min="9" max="9" width="16.28125" style="8" customWidth="1"/>
    <col min="10" max="10" width="11.57421875" style="56" customWidth="1"/>
    <col min="11" max="11" width="13.28125" style="56" customWidth="1"/>
    <col min="12" max="12" width="10.8515625" style="56" customWidth="1"/>
    <col min="13" max="13" width="13.7109375" style="56" customWidth="1"/>
    <col min="14" max="14" width="12.140625" style="16" customWidth="1"/>
    <col min="15" max="15" width="12.421875" style="56" customWidth="1"/>
    <col min="16" max="16" width="12.7109375" style="16" customWidth="1"/>
    <col min="17" max="17" width="10.421875" style="56" customWidth="1"/>
    <col min="18" max="18" width="15.7109375" style="59" customWidth="1"/>
    <col min="19" max="19" width="9.57421875" style="60" customWidth="1"/>
    <col min="20" max="16384" width="8.8515625" style="1" customWidth="1"/>
  </cols>
  <sheetData>
    <row r="1" spans="4:10" ht="23.25" customHeight="1">
      <c r="D1" s="1"/>
      <c r="E1" s="1"/>
      <c r="F1" s="2"/>
      <c r="G1" s="2"/>
      <c r="H1" s="2"/>
      <c r="I1" s="57"/>
      <c r="J1" s="58"/>
    </row>
    <row r="2" spans="3:19" ht="15" customHeight="1">
      <c r="C2" s="1"/>
      <c r="D2" s="3"/>
      <c r="E2" s="4"/>
      <c r="F2" s="5"/>
      <c r="G2" s="5"/>
      <c r="H2" s="5"/>
      <c r="I2" s="5"/>
      <c r="J2" s="3"/>
      <c r="K2" s="61"/>
      <c r="L2" s="4"/>
      <c r="M2" s="1"/>
      <c r="N2" s="62"/>
      <c r="O2" s="128"/>
      <c r="P2" s="128"/>
      <c r="Q2" s="128"/>
      <c r="R2" s="128"/>
      <c r="S2" s="128"/>
    </row>
    <row r="3" spans="3:19" ht="22.5" customHeight="1" outlineLevel="1">
      <c r="C3" s="129" t="s">
        <v>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3:19" ht="15" outlineLevel="1"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3:19" ht="15" outlineLevel="1"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3:14" ht="24" customHeight="1" outlineLevel="1">
      <c r="C6" s="63"/>
      <c r="D6" s="6"/>
      <c r="E6" s="7"/>
      <c r="G6" s="9"/>
      <c r="H6" s="10"/>
      <c r="K6" s="7"/>
      <c r="L6" s="64"/>
      <c r="M6" s="7"/>
      <c r="N6" s="60"/>
    </row>
    <row r="7" spans="3:19" ht="15.75" customHeight="1" outlineLevel="1">
      <c r="C7" s="63"/>
      <c r="D7" s="11"/>
      <c r="E7" s="12"/>
      <c r="F7" s="13"/>
      <c r="G7" s="14"/>
      <c r="I7" s="15"/>
      <c r="J7" s="62"/>
      <c r="K7" s="65"/>
      <c r="L7" s="15"/>
      <c r="M7" s="15"/>
      <c r="N7" s="10"/>
      <c r="O7" s="15"/>
      <c r="P7" s="15"/>
      <c r="Q7" s="16" t="s">
        <v>2</v>
      </c>
      <c r="R7" s="17">
        <v>757031</v>
      </c>
      <c r="S7" s="66"/>
    </row>
    <row r="8" spans="3:19" ht="15" outlineLevel="1">
      <c r="C8" s="67"/>
      <c r="D8" s="18"/>
      <c r="E8" s="19"/>
      <c r="F8" s="20"/>
      <c r="G8" s="21"/>
      <c r="H8" s="20"/>
      <c r="I8" s="20"/>
      <c r="J8" s="66"/>
      <c r="K8" s="1"/>
      <c r="L8" s="1"/>
      <c r="M8" s="68"/>
      <c r="N8" s="61"/>
      <c r="O8" s="19"/>
      <c r="P8" s="69"/>
      <c r="Q8" s="19"/>
      <c r="R8" s="70"/>
      <c r="S8" s="71" t="s">
        <v>3</v>
      </c>
    </row>
    <row r="9" spans="3:19" ht="15">
      <c r="C9" s="72"/>
      <c r="D9" s="22" t="s">
        <v>4</v>
      </c>
      <c r="E9" s="22" t="s">
        <v>4</v>
      </c>
      <c r="F9" s="23" t="s">
        <v>4</v>
      </c>
      <c r="G9" s="23" t="s">
        <v>4</v>
      </c>
      <c r="H9" s="23" t="s">
        <v>5</v>
      </c>
      <c r="I9" s="23" t="s">
        <v>6</v>
      </c>
      <c r="J9" s="22" t="s">
        <v>4</v>
      </c>
      <c r="K9" s="22" t="s">
        <v>7</v>
      </c>
      <c r="L9" s="22" t="s">
        <v>8</v>
      </c>
      <c r="M9" s="22" t="s">
        <v>8</v>
      </c>
      <c r="N9" s="73" t="s">
        <v>9</v>
      </c>
      <c r="O9" s="22" t="s">
        <v>10</v>
      </c>
      <c r="P9" s="74" t="s">
        <v>9</v>
      </c>
      <c r="Q9" s="22" t="s">
        <v>11</v>
      </c>
      <c r="R9" s="132" t="s">
        <v>12</v>
      </c>
      <c r="S9" s="132"/>
    </row>
    <row r="10" spans="3:19" ht="15">
      <c r="C10" s="19"/>
      <c r="D10" s="24" t="s">
        <v>13</v>
      </c>
      <c r="E10" s="24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4" t="s">
        <v>19</v>
      </c>
      <c r="K10" s="24" t="s">
        <v>18</v>
      </c>
      <c r="L10" s="24" t="s">
        <v>20</v>
      </c>
      <c r="M10" s="24" t="s">
        <v>21</v>
      </c>
      <c r="N10" s="75"/>
      <c r="O10" s="24" t="s">
        <v>22</v>
      </c>
      <c r="P10" s="76" t="s">
        <v>23</v>
      </c>
      <c r="Q10" s="77" t="s">
        <v>24</v>
      </c>
      <c r="R10" s="133"/>
      <c r="S10" s="133"/>
    </row>
    <row r="11" spans="3:19" ht="15.75" customHeight="1">
      <c r="C11" s="78"/>
      <c r="D11" s="24" t="s">
        <v>25</v>
      </c>
      <c r="E11" s="24" t="s">
        <v>26</v>
      </c>
      <c r="F11" s="25" t="s">
        <v>27</v>
      </c>
      <c r="G11" s="25" t="s">
        <v>28</v>
      </c>
      <c r="H11" s="25" t="s">
        <v>29</v>
      </c>
      <c r="I11" s="25" t="s">
        <v>30</v>
      </c>
      <c r="J11" s="24" t="s">
        <v>31</v>
      </c>
      <c r="K11" s="24" t="s">
        <v>32</v>
      </c>
      <c r="L11" s="24" t="s">
        <v>33</v>
      </c>
      <c r="M11" s="24" t="s">
        <v>34</v>
      </c>
      <c r="N11" s="75"/>
      <c r="O11" s="24" t="s">
        <v>35</v>
      </c>
      <c r="P11" s="76" t="s">
        <v>36</v>
      </c>
      <c r="Q11" s="77" t="s">
        <v>37</v>
      </c>
      <c r="R11" s="133"/>
      <c r="S11" s="133"/>
    </row>
    <row r="12" spans="3:19" ht="15">
      <c r="C12" s="79"/>
      <c r="D12" s="26"/>
      <c r="E12" s="24" t="s">
        <v>38</v>
      </c>
      <c r="F12" s="25"/>
      <c r="G12" s="25" t="s">
        <v>39</v>
      </c>
      <c r="H12" s="25" t="s">
        <v>40</v>
      </c>
      <c r="I12" s="25"/>
      <c r="J12" s="24" t="s">
        <v>41</v>
      </c>
      <c r="K12" s="24" t="s">
        <v>42</v>
      </c>
      <c r="L12" s="24"/>
      <c r="M12" s="24" t="s">
        <v>43</v>
      </c>
      <c r="N12" s="75"/>
      <c r="O12" s="24" t="s">
        <v>44</v>
      </c>
      <c r="P12" s="75" t="s">
        <v>45</v>
      </c>
      <c r="Q12" s="77" t="s">
        <v>46</v>
      </c>
      <c r="R12" s="133"/>
      <c r="S12" s="133"/>
    </row>
    <row r="13" spans="3:19" ht="15.75" customHeight="1">
      <c r="C13" s="19"/>
      <c r="D13" s="1"/>
      <c r="E13" s="24" t="s">
        <v>47</v>
      </c>
      <c r="F13" s="25"/>
      <c r="G13" s="25"/>
      <c r="H13" s="25" t="s">
        <v>48</v>
      </c>
      <c r="I13" s="25"/>
      <c r="J13" s="24" t="s">
        <v>49</v>
      </c>
      <c r="K13" s="24"/>
      <c r="L13" s="24"/>
      <c r="M13" s="24" t="s">
        <v>50</v>
      </c>
      <c r="N13" s="75"/>
      <c r="O13" s="24"/>
      <c r="P13" s="75"/>
      <c r="Q13" s="77"/>
      <c r="R13" s="134" t="s">
        <v>51</v>
      </c>
      <c r="S13" s="135" t="s">
        <v>52</v>
      </c>
    </row>
    <row r="14" spans="3:19" ht="51" customHeight="1">
      <c r="C14" s="19"/>
      <c r="D14" s="1"/>
      <c r="E14" s="27"/>
      <c r="F14" s="27"/>
      <c r="G14" s="27"/>
      <c r="H14" s="25" t="s">
        <v>53</v>
      </c>
      <c r="I14" s="25"/>
      <c r="J14" s="80" t="s">
        <v>54</v>
      </c>
      <c r="K14" s="24"/>
      <c r="L14" s="24"/>
      <c r="M14" s="80" t="s">
        <v>55</v>
      </c>
      <c r="N14" s="75"/>
      <c r="O14" s="24"/>
      <c r="P14" s="75"/>
      <c r="Q14" s="77"/>
      <c r="R14" s="134"/>
      <c r="S14" s="135"/>
    </row>
    <row r="15" spans="3:19" ht="18" customHeight="1">
      <c r="C15" s="19"/>
      <c r="D15" s="1"/>
      <c r="E15" s="27"/>
      <c r="F15" s="27"/>
      <c r="G15" s="27"/>
      <c r="H15" s="25"/>
      <c r="I15" s="25"/>
      <c r="J15" s="80"/>
      <c r="K15" s="24"/>
      <c r="L15" s="24"/>
      <c r="M15" s="80"/>
      <c r="N15" s="75"/>
      <c r="O15" s="24"/>
      <c r="P15" s="75"/>
      <c r="Q15" s="77"/>
      <c r="R15" s="81"/>
      <c r="S15" s="82"/>
    </row>
    <row r="16" spans="3:19" ht="21" customHeight="1" thickBot="1">
      <c r="C16" s="126"/>
      <c r="D16" s="127"/>
      <c r="E16" s="35"/>
      <c r="F16" s="34"/>
      <c r="G16" s="35"/>
      <c r="H16" s="35"/>
      <c r="I16" s="35"/>
      <c r="J16" s="34"/>
      <c r="K16" s="35"/>
      <c r="L16" s="35"/>
      <c r="M16" s="35"/>
      <c r="N16" s="85"/>
      <c r="O16" s="35"/>
      <c r="P16" s="85"/>
      <c r="Q16" s="35"/>
      <c r="R16" s="86"/>
      <c r="S16" s="85"/>
    </row>
    <row r="17" spans="3:19" s="87" customFormat="1" ht="30.75" customHeight="1" thickTop="1">
      <c r="C17" s="36" t="s">
        <v>56</v>
      </c>
      <c r="D17" s="37">
        <f>D18+D34+D35+D36+D37+D38+D39++D40+D41</f>
        <v>34045.358822999995</v>
      </c>
      <c r="E17" s="37">
        <f aca="true" t="shared" si="0" ref="E17:M17">E18+E34+E35+E36+E37+E38+E39++E40+E41</f>
        <v>21798.87553496</v>
      </c>
      <c r="F17" s="37">
        <f t="shared" si="0"/>
        <v>17373.22794846</v>
      </c>
      <c r="G17" s="37">
        <f t="shared" si="0"/>
        <v>609.51835739</v>
      </c>
      <c r="H17" s="37">
        <f t="shared" si="0"/>
        <v>7274.4817683</v>
      </c>
      <c r="I17" s="37">
        <f t="shared" si="0"/>
        <v>0</v>
      </c>
      <c r="J17" s="37">
        <f>J18+J34+J35+J36+J37+J38+J39++J40+J41</f>
        <v>6726.561916</v>
      </c>
      <c r="K17" s="37">
        <f>K18+K34+K35+K36+K37+K38+K39++K40+K41</f>
        <v>108.16384000000001</v>
      </c>
      <c r="L17" s="37">
        <f>L18+L34+L35+L36+L37+L38+L39++L40+L41</f>
        <v>121.546128</v>
      </c>
      <c r="M17" s="37">
        <f t="shared" si="0"/>
        <v>919.4664399999999</v>
      </c>
      <c r="N17" s="88">
        <f>SUM(D17:M17)</f>
        <v>88977.20075611</v>
      </c>
      <c r="O17" s="89">
        <f>O18+O34+O35+O38+O36</f>
        <v>-15058.933165780001</v>
      </c>
      <c r="P17" s="88">
        <f aca="true" t="shared" si="1" ref="P17:P39">N17+O17</f>
        <v>73918.26759033</v>
      </c>
      <c r="Q17" s="89">
        <f>Q18+Q34+Q35+Q38+Q40</f>
        <v>-34.1048601</v>
      </c>
      <c r="R17" s="90">
        <f>P17+Q17</f>
        <v>73884.16273023</v>
      </c>
      <c r="S17" s="88">
        <f>R17/$R$7*100</f>
        <v>9.759727505244832</v>
      </c>
    </row>
    <row r="18" spans="3:19" s="91" customFormat="1" ht="18.75" customHeight="1">
      <c r="C18" s="81" t="s">
        <v>57</v>
      </c>
      <c r="D18" s="38">
        <f>D19+D32+D33</f>
        <v>33267.47971663</v>
      </c>
      <c r="E18" s="38">
        <f>E19+E32+E33</f>
        <v>19591.171812369997</v>
      </c>
      <c r="F18" s="37">
        <f>F19+F32+F33</f>
        <v>11860.06294846</v>
      </c>
      <c r="G18" s="37">
        <f>G19+G32+G33</f>
        <v>609.51615839</v>
      </c>
      <c r="H18" s="37">
        <f>H19+H32+H33</f>
        <v>7114.7071913</v>
      </c>
      <c r="I18" s="37"/>
      <c r="J18" s="38">
        <f>J19+J32+J33</f>
        <v>3978.086916</v>
      </c>
      <c r="K18" s="38"/>
      <c r="L18" s="92">
        <f>L19+L32+L33</f>
        <v>121.546128</v>
      </c>
      <c r="M18" s="92">
        <f>M19+M32+M33</f>
        <v>417.19923</v>
      </c>
      <c r="N18" s="38">
        <f>SUM(D18:M18)</f>
        <v>76959.77010114999</v>
      </c>
      <c r="O18" s="38">
        <f>O19+O32+O33</f>
        <v>-4210.69069933</v>
      </c>
      <c r="P18" s="92">
        <f t="shared" si="1"/>
        <v>72749.07940182</v>
      </c>
      <c r="Q18" s="38">
        <f>Q19+Q32+Q33</f>
        <v>0</v>
      </c>
      <c r="R18" s="83">
        <f aca="true" t="shared" si="2" ref="R18:R39">P18+Q18</f>
        <v>72749.07940182</v>
      </c>
      <c r="S18" s="92">
        <f aca="true" t="shared" si="3" ref="S18:S41">R18/$R$7*100</f>
        <v>9.609788687889928</v>
      </c>
    </row>
    <row r="19" spans="3:19" ht="28.5" customHeight="1">
      <c r="C19" s="93" t="s">
        <v>58</v>
      </c>
      <c r="D19" s="39">
        <f>D20+D24+D25+D30+D31</f>
        <v>30766.426017509995</v>
      </c>
      <c r="E19" s="39">
        <f>E20+E24+E25+E30+E31</f>
        <v>15507.563604179999</v>
      </c>
      <c r="F19" s="40">
        <f aca="true" t="shared" si="4" ref="F19:M19">F20+F24+F25+F30+F31</f>
        <v>0</v>
      </c>
      <c r="G19" s="40">
        <f t="shared" si="4"/>
        <v>0</v>
      </c>
      <c r="H19" s="41">
        <f t="shared" si="4"/>
        <v>232.26889018</v>
      </c>
      <c r="I19" s="40">
        <f t="shared" si="4"/>
        <v>0</v>
      </c>
      <c r="J19" s="39">
        <f>J20+J24+J25+J30+J31</f>
        <v>920.508644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9">
        <f>SUM(D19:M19)</f>
        <v>47426.767155869995</v>
      </c>
      <c r="O19" s="33">
        <f>O20+O24+O25+O30+O31</f>
        <v>0</v>
      </c>
      <c r="P19" s="39">
        <f t="shared" si="1"/>
        <v>47426.767155869995</v>
      </c>
      <c r="Q19" s="33">
        <f>Q20+Q24+Q25+Q30+Q31</f>
        <v>0</v>
      </c>
      <c r="R19" s="94">
        <f t="shared" si="2"/>
        <v>47426.767155869995</v>
      </c>
      <c r="S19" s="39">
        <f t="shared" si="3"/>
        <v>6.264838184416489</v>
      </c>
    </row>
    <row r="20" spans="3:19" ht="33.75" customHeight="1">
      <c r="C20" s="95" t="s">
        <v>59</v>
      </c>
      <c r="D20" s="39">
        <f aca="true" t="shared" si="5" ref="D20:I20">D21+D22+D23</f>
        <v>10183.75672575</v>
      </c>
      <c r="E20" s="39">
        <f t="shared" si="5"/>
        <v>6241.95332828</v>
      </c>
      <c r="F20" s="40">
        <f t="shared" si="5"/>
        <v>0</v>
      </c>
      <c r="G20" s="40">
        <f t="shared" si="5"/>
        <v>0</v>
      </c>
      <c r="H20" s="40">
        <f t="shared" si="5"/>
        <v>0</v>
      </c>
      <c r="I20" s="40">
        <f t="shared" si="5"/>
        <v>0</v>
      </c>
      <c r="J20" s="33"/>
      <c r="K20" s="33">
        <f>K21+K22+K23</f>
        <v>0</v>
      </c>
      <c r="L20" s="30">
        <f>L21+L22+L23</f>
        <v>0</v>
      </c>
      <c r="M20" s="33">
        <f>M21+M22+M23</f>
        <v>0</v>
      </c>
      <c r="N20" s="39">
        <f aca="true" t="shared" si="6" ref="N20:N39">SUM(D20:M20)</f>
        <v>16425.71005403</v>
      </c>
      <c r="O20" s="33">
        <f>O21+O22+O23</f>
        <v>0</v>
      </c>
      <c r="P20" s="39">
        <f t="shared" si="1"/>
        <v>16425.71005403</v>
      </c>
      <c r="Q20" s="33">
        <f>Q21+Q22+Q23</f>
        <v>0</v>
      </c>
      <c r="R20" s="94">
        <f t="shared" si="2"/>
        <v>16425.71005403</v>
      </c>
      <c r="S20" s="39">
        <f>R20/$R$7*100</f>
        <v>2.1697539538050625</v>
      </c>
    </row>
    <row r="21" spans="3:19" ht="22.5" customHeight="1">
      <c r="C21" s="96" t="s">
        <v>60</v>
      </c>
      <c r="D21" s="30">
        <v>6937.37216739</v>
      </c>
      <c r="E21" s="30">
        <v>20.28115696</v>
      </c>
      <c r="F21" s="40"/>
      <c r="G21" s="40"/>
      <c r="H21" s="40"/>
      <c r="I21" s="40"/>
      <c r="J21" s="39"/>
      <c r="K21" s="30"/>
      <c r="L21" s="30"/>
      <c r="M21" s="30"/>
      <c r="N21" s="39">
        <f t="shared" si="6"/>
        <v>6957.65332435</v>
      </c>
      <c r="O21" s="30"/>
      <c r="P21" s="39">
        <f t="shared" si="1"/>
        <v>6957.65332435</v>
      </c>
      <c r="Q21" s="30"/>
      <c r="R21" s="94">
        <f t="shared" si="2"/>
        <v>6957.65332435</v>
      </c>
      <c r="S21" s="39">
        <f>R21/$R$7*100</f>
        <v>0.9190711244783899</v>
      </c>
    </row>
    <row r="22" spans="3:19" ht="30" customHeight="1">
      <c r="C22" s="96" t="s">
        <v>61</v>
      </c>
      <c r="D22" s="30">
        <v>2599.54288069</v>
      </c>
      <c r="E22" s="30">
        <v>6217.84458617</v>
      </c>
      <c r="F22" s="32"/>
      <c r="G22" s="32"/>
      <c r="H22" s="32"/>
      <c r="I22" s="32"/>
      <c r="J22" s="39"/>
      <c r="K22" s="30"/>
      <c r="L22" s="30"/>
      <c r="M22" s="30"/>
      <c r="N22" s="39">
        <f t="shared" si="6"/>
        <v>8817.38746686</v>
      </c>
      <c r="O22" s="30"/>
      <c r="P22" s="39">
        <f t="shared" si="1"/>
        <v>8817.38746686</v>
      </c>
      <c r="Q22" s="30"/>
      <c r="R22" s="94">
        <f t="shared" si="2"/>
        <v>8817.38746686</v>
      </c>
      <c r="S22" s="39">
        <f>R22/$R$7*100</f>
        <v>1.1647326816022066</v>
      </c>
    </row>
    <row r="23" spans="3:19" ht="36" customHeight="1">
      <c r="C23" s="97" t="s">
        <v>62</v>
      </c>
      <c r="D23" s="30">
        <v>646.84167767</v>
      </c>
      <c r="E23" s="30">
        <v>3.82758515</v>
      </c>
      <c r="F23" s="32"/>
      <c r="G23" s="32"/>
      <c r="H23" s="32"/>
      <c r="I23" s="32"/>
      <c r="J23" s="39"/>
      <c r="K23" s="30"/>
      <c r="L23" s="30"/>
      <c r="M23" s="30"/>
      <c r="N23" s="39">
        <f t="shared" si="6"/>
        <v>650.66926282</v>
      </c>
      <c r="O23" s="30"/>
      <c r="P23" s="39">
        <f t="shared" si="1"/>
        <v>650.66926282</v>
      </c>
      <c r="Q23" s="30"/>
      <c r="R23" s="94">
        <f t="shared" si="2"/>
        <v>650.66926282</v>
      </c>
      <c r="S23" s="39">
        <f t="shared" si="3"/>
        <v>0.0859501477244657</v>
      </c>
    </row>
    <row r="24" spans="3:19" ht="23.25" customHeight="1">
      <c r="C24" s="95" t="s">
        <v>63</v>
      </c>
      <c r="D24" s="30">
        <v>48.19910935</v>
      </c>
      <c r="E24" s="30">
        <v>2131.27127706</v>
      </c>
      <c r="F24" s="40"/>
      <c r="G24" s="40"/>
      <c r="H24" s="40"/>
      <c r="I24" s="40"/>
      <c r="J24" s="39"/>
      <c r="K24" s="30"/>
      <c r="L24" s="30"/>
      <c r="M24" s="30"/>
      <c r="N24" s="39">
        <f t="shared" si="6"/>
        <v>2179.47038641</v>
      </c>
      <c r="O24" s="30"/>
      <c r="P24" s="39">
        <f t="shared" si="1"/>
        <v>2179.47038641</v>
      </c>
      <c r="Q24" s="30"/>
      <c r="R24" s="94">
        <f t="shared" si="2"/>
        <v>2179.47038641</v>
      </c>
      <c r="S24" s="39">
        <f t="shared" si="3"/>
        <v>0.2878971120614612</v>
      </c>
    </row>
    <row r="25" spans="3:19" ht="36.75" customHeight="1">
      <c r="C25" s="98" t="s">
        <v>64</v>
      </c>
      <c r="D25" s="29">
        <f>SUM(D26:D29)</f>
        <v>20219.90743687</v>
      </c>
      <c r="E25" s="29">
        <f aca="true" t="shared" si="7" ref="E25:M25">E26+E27+E28+E29</f>
        <v>7070.975987139999</v>
      </c>
      <c r="F25" s="32">
        <f t="shared" si="7"/>
        <v>0</v>
      </c>
      <c r="G25" s="32">
        <f t="shared" si="7"/>
        <v>0</v>
      </c>
      <c r="H25" s="42">
        <f>H26+H27+H28+H29</f>
        <v>232.26889018</v>
      </c>
      <c r="I25" s="32">
        <f t="shared" si="7"/>
        <v>0</v>
      </c>
      <c r="J25" s="29">
        <f>J26+J27+J28+J29</f>
        <v>626.720644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9">
        <f t="shared" si="6"/>
        <v>28149.872958189997</v>
      </c>
      <c r="O25" s="30">
        <f>O26+O27+O28</f>
        <v>0</v>
      </c>
      <c r="P25" s="39">
        <f t="shared" si="1"/>
        <v>28149.872958189997</v>
      </c>
      <c r="Q25" s="30">
        <f>Q26+Q27+Q28</f>
        <v>0</v>
      </c>
      <c r="R25" s="94">
        <f t="shared" si="2"/>
        <v>28149.872958189997</v>
      </c>
      <c r="S25" s="39">
        <f t="shared" si="3"/>
        <v>3.7184570986115495</v>
      </c>
    </row>
    <row r="26" spans="3:19" ht="25.5" customHeight="1">
      <c r="C26" s="96" t="s">
        <v>65</v>
      </c>
      <c r="D26" s="30">
        <v>11591.70842205</v>
      </c>
      <c r="E26" s="30">
        <v>6383.34862189</v>
      </c>
      <c r="F26" s="40"/>
      <c r="G26" s="40"/>
      <c r="H26" s="40"/>
      <c r="I26" s="40"/>
      <c r="J26" s="39"/>
      <c r="K26" s="30"/>
      <c r="L26" s="30"/>
      <c r="M26" s="30"/>
      <c r="N26" s="39">
        <f t="shared" si="6"/>
        <v>17975.05704394</v>
      </c>
      <c r="O26" s="30"/>
      <c r="P26" s="39">
        <f t="shared" si="1"/>
        <v>17975.05704394</v>
      </c>
      <c r="Q26" s="30"/>
      <c r="R26" s="94">
        <f t="shared" si="2"/>
        <v>17975.05704394</v>
      </c>
      <c r="S26" s="39">
        <f t="shared" si="3"/>
        <v>2.3744149240836903</v>
      </c>
    </row>
    <row r="27" spans="3:19" ht="20.25" customHeight="1">
      <c r="C27" s="96" t="s">
        <v>66</v>
      </c>
      <c r="D27" s="30">
        <v>7824.02397326</v>
      </c>
      <c r="E27" s="30"/>
      <c r="F27" s="32"/>
      <c r="G27" s="32"/>
      <c r="H27" s="32"/>
      <c r="I27" s="32"/>
      <c r="J27" s="43">
        <v>390.288644</v>
      </c>
      <c r="K27" s="30"/>
      <c r="L27" s="30"/>
      <c r="M27" s="30"/>
      <c r="N27" s="39">
        <f t="shared" si="6"/>
        <v>8214.31261726</v>
      </c>
      <c r="O27" s="30"/>
      <c r="P27" s="39">
        <f t="shared" si="1"/>
        <v>8214.31261726</v>
      </c>
      <c r="Q27" s="30"/>
      <c r="R27" s="94">
        <f t="shared" si="2"/>
        <v>8214.31261726</v>
      </c>
      <c r="S27" s="39">
        <f t="shared" si="3"/>
        <v>1.0850695172667961</v>
      </c>
    </row>
    <row r="28" spans="3:19" s="100" customFormat="1" ht="36.75" customHeight="1">
      <c r="C28" s="99" t="s">
        <v>67</v>
      </c>
      <c r="D28" s="30">
        <v>388.87485237</v>
      </c>
      <c r="E28" s="30">
        <v>19.353224400000002</v>
      </c>
      <c r="F28" s="32"/>
      <c r="G28" s="32">
        <v>0</v>
      </c>
      <c r="H28" s="32">
        <v>232.26889018</v>
      </c>
      <c r="I28" s="32"/>
      <c r="J28" s="43"/>
      <c r="K28" s="30"/>
      <c r="L28" s="30"/>
      <c r="M28" s="30"/>
      <c r="N28" s="39">
        <f t="shared" si="6"/>
        <v>640.49696695</v>
      </c>
      <c r="O28" s="30"/>
      <c r="P28" s="39">
        <f t="shared" si="1"/>
        <v>640.49696695</v>
      </c>
      <c r="Q28" s="30"/>
      <c r="R28" s="94">
        <f t="shared" si="2"/>
        <v>640.49696695</v>
      </c>
      <c r="S28" s="39">
        <f t="shared" si="3"/>
        <v>0.08460643843514995</v>
      </c>
    </row>
    <row r="29" spans="3:19" ht="58.5" customHeight="1">
      <c r="C29" s="99" t="s">
        <v>68</v>
      </c>
      <c r="D29" s="30">
        <v>415.30018919</v>
      </c>
      <c r="E29" s="30">
        <v>668.27414085</v>
      </c>
      <c r="F29" s="32"/>
      <c r="G29" s="32"/>
      <c r="H29" s="32"/>
      <c r="I29" s="32"/>
      <c r="J29" s="30">
        <v>236.432</v>
      </c>
      <c r="K29" s="101"/>
      <c r="L29" s="30"/>
      <c r="M29" s="30"/>
      <c r="N29" s="39">
        <f t="shared" si="6"/>
        <v>1320.00633004</v>
      </c>
      <c r="O29" s="30"/>
      <c r="P29" s="39">
        <f t="shared" si="1"/>
        <v>1320.00633004</v>
      </c>
      <c r="Q29" s="30"/>
      <c r="R29" s="94">
        <f t="shared" si="2"/>
        <v>1320.00633004</v>
      </c>
      <c r="S29" s="39">
        <f t="shared" si="3"/>
        <v>0.17436621882591333</v>
      </c>
    </row>
    <row r="30" spans="3:19" ht="36" customHeight="1">
      <c r="C30" s="98" t="s">
        <v>69</v>
      </c>
      <c r="D30" s="30">
        <v>283.57769395</v>
      </c>
      <c r="E30" s="30">
        <v>0</v>
      </c>
      <c r="F30" s="32"/>
      <c r="G30" s="32"/>
      <c r="H30" s="32"/>
      <c r="I30" s="32"/>
      <c r="J30" s="30">
        <v>0</v>
      </c>
      <c r="K30" s="30"/>
      <c r="L30" s="30"/>
      <c r="M30" s="30"/>
      <c r="N30" s="39">
        <f t="shared" si="6"/>
        <v>283.57769395</v>
      </c>
      <c r="O30" s="30"/>
      <c r="P30" s="39">
        <f t="shared" si="1"/>
        <v>283.57769395</v>
      </c>
      <c r="Q30" s="30"/>
      <c r="R30" s="94">
        <f t="shared" si="2"/>
        <v>283.57769395</v>
      </c>
      <c r="S30" s="39">
        <f t="shared" si="3"/>
        <v>0.03745919175700863</v>
      </c>
    </row>
    <row r="31" spans="3:19" ht="33" customHeight="1">
      <c r="C31" s="102" t="s">
        <v>70</v>
      </c>
      <c r="D31" s="30">
        <v>30.98505159</v>
      </c>
      <c r="E31" s="30">
        <v>63.3630117</v>
      </c>
      <c r="F31" s="32"/>
      <c r="G31" s="32"/>
      <c r="H31" s="32"/>
      <c r="I31" s="32"/>
      <c r="J31" s="28">
        <v>293.788</v>
      </c>
      <c r="K31" s="30"/>
      <c r="L31" s="30"/>
      <c r="M31" s="30"/>
      <c r="N31" s="39">
        <f t="shared" si="6"/>
        <v>388.13606329000004</v>
      </c>
      <c r="O31" s="30"/>
      <c r="P31" s="39">
        <f t="shared" si="1"/>
        <v>388.13606329000004</v>
      </c>
      <c r="Q31" s="30"/>
      <c r="R31" s="94">
        <f t="shared" si="2"/>
        <v>388.13606329000004</v>
      </c>
      <c r="S31" s="39">
        <f t="shared" si="3"/>
        <v>0.05127082818140869</v>
      </c>
    </row>
    <row r="32" spans="3:19" ht="27.75" customHeight="1">
      <c r="C32" s="103" t="s">
        <v>71</v>
      </c>
      <c r="D32" s="30">
        <v>279.07848803</v>
      </c>
      <c r="E32" s="30"/>
      <c r="F32" s="32">
        <v>11842.406576559999</v>
      </c>
      <c r="G32" s="32">
        <v>606.85238393</v>
      </c>
      <c r="H32" s="32">
        <v>6875.88147861</v>
      </c>
      <c r="I32" s="32"/>
      <c r="J32" s="30">
        <v>4.580272</v>
      </c>
      <c r="K32" s="30"/>
      <c r="L32" s="30"/>
      <c r="M32" s="30"/>
      <c r="N32" s="39">
        <f t="shared" si="6"/>
        <v>19608.799199129997</v>
      </c>
      <c r="O32" s="104">
        <v>-63.61022700000001</v>
      </c>
      <c r="P32" s="39">
        <f t="shared" si="1"/>
        <v>19545.188972129996</v>
      </c>
      <c r="Q32" s="30"/>
      <c r="R32" s="94">
        <f t="shared" si="2"/>
        <v>19545.188972129996</v>
      </c>
      <c r="S32" s="39">
        <f t="shared" si="3"/>
        <v>2.5818214805113655</v>
      </c>
    </row>
    <row r="33" spans="3:19" ht="27" customHeight="1">
      <c r="C33" s="105" t="s">
        <v>72</v>
      </c>
      <c r="D33" s="30">
        <v>2221.97521109</v>
      </c>
      <c r="E33" s="30">
        <v>4083.60820819</v>
      </c>
      <c r="F33" s="30">
        <v>17.6563719</v>
      </c>
      <c r="G33" s="30">
        <v>2.663774459999999</v>
      </c>
      <c r="H33" s="30">
        <v>6.556822510000002</v>
      </c>
      <c r="I33" s="32"/>
      <c r="J33" s="30">
        <v>3052.998</v>
      </c>
      <c r="K33" s="106"/>
      <c r="L33" s="30">
        <v>121.546128</v>
      </c>
      <c r="M33" s="30">
        <v>417.19923</v>
      </c>
      <c r="N33" s="39">
        <f t="shared" si="6"/>
        <v>9924.203746149999</v>
      </c>
      <c r="O33" s="104">
        <v>-4147.08047233</v>
      </c>
      <c r="P33" s="39">
        <f t="shared" si="1"/>
        <v>5777.123273819999</v>
      </c>
      <c r="Q33" s="30"/>
      <c r="R33" s="94">
        <f t="shared" si="2"/>
        <v>5777.123273819999</v>
      </c>
      <c r="S33" s="39">
        <f t="shared" si="3"/>
        <v>0.7631290229620714</v>
      </c>
    </row>
    <row r="34" spans="3:19" ht="24" customHeight="1">
      <c r="C34" s="107" t="s">
        <v>73</v>
      </c>
      <c r="D34" s="30">
        <v>0</v>
      </c>
      <c r="E34" s="30">
        <v>2051.98267945</v>
      </c>
      <c r="F34" s="32">
        <v>5513.165</v>
      </c>
      <c r="G34" s="32">
        <v>0</v>
      </c>
      <c r="H34" s="32">
        <v>159.774577</v>
      </c>
      <c r="I34" s="32"/>
      <c r="J34" s="30">
        <v>2593.4610000000002</v>
      </c>
      <c r="K34" s="30">
        <v>27.592</v>
      </c>
      <c r="L34" s="30"/>
      <c r="M34" s="30">
        <v>502.26721</v>
      </c>
      <c r="N34" s="39">
        <f t="shared" si="6"/>
        <v>10848.242466450001</v>
      </c>
      <c r="O34" s="29">
        <f>-N34</f>
        <v>-10848.242466450001</v>
      </c>
      <c r="P34" s="39">
        <f t="shared" si="1"/>
        <v>0</v>
      </c>
      <c r="Q34" s="30"/>
      <c r="R34" s="94">
        <f t="shared" si="2"/>
        <v>0</v>
      </c>
      <c r="S34" s="39">
        <f t="shared" si="3"/>
        <v>0</v>
      </c>
    </row>
    <row r="35" spans="3:19" ht="23.25" customHeight="1">
      <c r="C35" s="108" t="s">
        <v>74</v>
      </c>
      <c r="D35" s="30">
        <v>155.6830487</v>
      </c>
      <c r="E35" s="30">
        <v>60.956823140000004</v>
      </c>
      <c r="F35" s="32"/>
      <c r="G35" s="32"/>
      <c r="H35" s="32"/>
      <c r="I35" s="32"/>
      <c r="J35" s="30">
        <v>44.677</v>
      </c>
      <c r="K35" s="106"/>
      <c r="L35" s="30"/>
      <c r="M35" s="30"/>
      <c r="N35" s="39">
        <f t="shared" si="6"/>
        <v>261.31687184000003</v>
      </c>
      <c r="O35" s="30">
        <v>0</v>
      </c>
      <c r="P35" s="39">
        <f t="shared" si="1"/>
        <v>261.31687184000003</v>
      </c>
      <c r="Q35" s="30"/>
      <c r="R35" s="94">
        <f t="shared" si="2"/>
        <v>261.31687184000003</v>
      </c>
      <c r="S35" s="39">
        <f t="shared" si="3"/>
        <v>0.03451864875282518</v>
      </c>
    </row>
    <row r="36" spans="3:19" ht="20.25" customHeight="1">
      <c r="C36" s="70" t="s">
        <v>75</v>
      </c>
      <c r="D36" s="30"/>
      <c r="E36" s="30">
        <v>0</v>
      </c>
      <c r="F36" s="32"/>
      <c r="G36" s="32"/>
      <c r="H36" s="32">
        <v>0</v>
      </c>
      <c r="I36" s="32"/>
      <c r="J36" s="30"/>
      <c r="K36" s="30"/>
      <c r="L36" s="30"/>
      <c r="M36" s="30">
        <v>0</v>
      </c>
      <c r="N36" s="39">
        <f t="shared" si="6"/>
        <v>0</v>
      </c>
      <c r="O36" s="29"/>
      <c r="P36" s="39">
        <f t="shared" si="1"/>
        <v>0</v>
      </c>
      <c r="Q36" s="30"/>
      <c r="R36" s="94">
        <f t="shared" si="2"/>
        <v>0</v>
      </c>
      <c r="S36" s="39">
        <f t="shared" si="3"/>
        <v>0</v>
      </c>
    </row>
    <row r="37" spans="3:19" ht="20.25" customHeight="1">
      <c r="C37" s="109" t="s">
        <v>76</v>
      </c>
      <c r="D37" s="30">
        <v>116.881</v>
      </c>
      <c r="E37" s="30">
        <v>87.86722</v>
      </c>
      <c r="F37" s="30">
        <v>0</v>
      </c>
      <c r="G37" s="30">
        <v>0</v>
      </c>
      <c r="H37" s="30">
        <v>0</v>
      </c>
      <c r="I37" s="30"/>
      <c r="J37" s="30">
        <v>32.101</v>
      </c>
      <c r="K37" s="30">
        <v>77.05684000000001</v>
      </c>
      <c r="L37" s="30"/>
      <c r="M37" s="30"/>
      <c r="N37" s="39">
        <f t="shared" si="6"/>
        <v>313.90606</v>
      </c>
      <c r="O37" s="30"/>
      <c r="P37" s="39">
        <f t="shared" si="1"/>
        <v>313.90606</v>
      </c>
      <c r="Q37" s="30"/>
      <c r="R37" s="94">
        <f t="shared" si="2"/>
        <v>313.90606</v>
      </c>
      <c r="S37" s="39">
        <f t="shared" si="3"/>
        <v>0.0414654168719643</v>
      </c>
    </row>
    <row r="38" spans="3:19" ht="29.25" customHeight="1">
      <c r="C38" s="70" t="s">
        <v>77</v>
      </c>
      <c r="D38" s="30">
        <v>34.1048601</v>
      </c>
      <c r="E38" s="30"/>
      <c r="F38" s="32"/>
      <c r="G38" s="32"/>
      <c r="H38" s="32"/>
      <c r="I38" s="32"/>
      <c r="J38" s="30">
        <v>0</v>
      </c>
      <c r="K38" s="30"/>
      <c r="L38" s="30"/>
      <c r="M38" s="30"/>
      <c r="N38" s="39">
        <f t="shared" si="6"/>
        <v>34.1048601</v>
      </c>
      <c r="O38" s="30"/>
      <c r="P38" s="39">
        <f t="shared" si="1"/>
        <v>34.1048601</v>
      </c>
      <c r="Q38" s="30">
        <f>-P38</f>
        <v>-34.1048601</v>
      </c>
      <c r="R38" s="84">
        <f t="shared" si="2"/>
        <v>0</v>
      </c>
      <c r="S38" s="39">
        <f t="shared" si="3"/>
        <v>0</v>
      </c>
    </row>
    <row r="39" spans="3:19" ht="29.25" customHeight="1">
      <c r="C39" s="109" t="s">
        <v>78</v>
      </c>
      <c r="D39" s="31">
        <v>216.51219757</v>
      </c>
      <c r="E39" s="30"/>
      <c r="F39" s="32"/>
      <c r="G39" s="32">
        <v>0</v>
      </c>
      <c r="H39" s="32"/>
      <c r="I39" s="32"/>
      <c r="J39" s="39"/>
      <c r="K39" s="30"/>
      <c r="L39" s="30"/>
      <c r="M39" s="30"/>
      <c r="N39" s="39">
        <f t="shared" si="6"/>
        <v>216.51219757</v>
      </c>
      <c r="O39" s="30"/>
      <c r="P39" s="39">
        <f t="shared" si="1"/>
        <v>216.51219757</v>
      </c>
      <c r="Q39" s="30"/>
      <c r="R39" s="84">
        <f t="shared" si="2"/>
        <v>216.51219757</v>
      </c>
      <c r="S39" s="39">
        <f t="shared" si="3"/>
        <v>0.028600175893721658</v>
      </c>
    </row>
    <row r="40" spans="3:19" ht="57.75" customHeight="1">
      <c r="C40" s="109" t="s">
        <v>79</v>
      </c>
      <c r="D40" s="30">
        <v>0</v>
      </c>
      <c r="E40" s="30"/>
      <c r="F40" s="32"/>
      <c r="G40" s="32"/>
      <c r="H40" s="32"/>
      <c r="I40" s="32"/>
      <c r="J40" s="39"/>
      <c r="K40" s="30"/>
      <c r="L40" s="30"/>
      <c r="M40" s="30"/>
      <c r="N40" s="39">
        <f>SUM(D40:M40)</f>
        <v>0</v>
      </c>
      <c r="O40" s="30"/>
      <c r="P40" s="39">
        <f>N40+O40</f>
        <v>0</v>
      </c>
      <c r="Q40" s="30"/>
      <c r="R40" s="84">
        <f>P40+Q40</f>
        <v>0</v>
      </c>
      <c r="S40" s="39">
        <f t="shared" si="3"/>
        <v>0</v>
      </c>
    </row>
    <row r="41" spans="3:19" ht="54" customHeight="1">
      <c r="C41" s="109" t="s">
        <v>80</v>
      </c>
      <c r="D41" s="30">
        <v>254.698</v>
      </c>
      <c r="E41" s="30">
        <v>6.897</v>
      </c>
      <c r="F41" s="30"/>
      <c r="G41" s="30">
        <v>0.002199</v>
      </c>
      <c r="H41" s="30"/>
      <c r="I41" s="30"/>
      <c r="J41" s="30">
        <v>78.23599999999999</v>
      </c>
      <c r="K41" s="30">
        <v>3.515</v>
      </c>
      <c r="L41" s="30"/>
      <c r="M41" s="30"/>
      <c r="N41" s="44">
        <f>SUM(D41:M41)</f>
        <v>343.348199</v>
      </c>
      <c r="O41" s="30"/>
      <c r="P41" s="44">
        <f>N41+O41</f>
        <v>343.348199</v>
      </c>
      <c r="Q41" s="30"/>
      <c r="R41" s="45">
        <f>P41+Q41</f>
        <v>343.348199</v>
      </c>
      <c r="S41" s="44">
        <f t="shared" si="3"/>
        <v>0.045354575836392436</v>
      </c>
    </row>
    <row r="42" spans="3:19" ht="15.75" customHeight="1">
      <c r="C42" s="109"/>
      <c r="D42" s="30"/>
      <c r="E42" s="46"/>
      <c r="F42" s="32"/>
      <c r="G42" s="32"/>
      <c r="H42" s="32"/>
      <c r="I42" s="32"/>
      <c r="J42" s="33"/>
      <c r="K42" s="30"/>
      <c r="L42" s="30"/>
      <c r="M42" s="30"/>
      <c r="N42" s="44"/>
      <c r="O42" s="30"/>
      <c r="P42" s="44"/>
      <c r="Q42" s="30"/>
      <c r="R42" s="45"/>
      <c r="S42" s="44"/>
    </row>
    <row r="43" spans="3:19" s="91" customFormat="1" ht="30.75" customHeight="1">
      <c r="C43" s="47" t="s">
        <v>81</v>
      </c>
      <c r="D43" s="110">
        <f>D44+D57+D60+D63</f>
        <v>39273.91732176999</v>
      </c>
      <c r="E43" s="38">
        <f aca="true" t="shared" si="8" ref="E43:M43">E44+E57+E60+E63+E64</f>
        <v>19063.85243634</v>
      </c>
      <c r="F43" s="38">
        <f t="shared" si="8"/>
        <v>17319.112028279997</v>
      </c>
      <c r="G43" s="110">
        <f>G44+G57+G60+G63+G64</f>
        <v>377.81173601</v>
      </c>
      <c r="H43" s="38">
        <f t="shared" si="8"/>
        <v>8136.26693278</v>
      </c>
      <c r="I43" s="38">
        <f t="shared" si="8"/>
        <v>0</v>
      </c>
      <c r="J43" s="38">
        <f>J44+J57+J60+J63+J64</f>
        <v>5600.363911</v>
      </c>
      <c r="K43" s="38">
        <f>K44+K57+K60+K63+K64</f>
        <v>86.30984000000001</v>
      </c>
      <c r="L43" s="37">
        <f>L44+L57+L60+L63+L64</f>
        <v>12.482749000000002</v>
      </c>
      <c r="M43" s="92">
        <f t="shared" si="8"/>
        <v>759.3482399999999</v>
      </c>
      <c r="N43" s="92">
        <f>SUM(D43:M43)</f>
        <v>90629.46519518</v>
      </c>
      <c r="O43" s="38">
        <f>O44+O57+O60+O63+O64</f>
        <v>-15058.933165780001</v>
      </c>
      <c r="P43" s="92">
        <f aca="true" t="shared" si="9" ref="P43:P63">N43+O43</f>
        <v>75570.5320294</v>
      </c>
      <c r="Q43" s="38">
        <f>Q44+Q57+Q60+Q63+Q64</f>
        <v>-1813.5534292900002</v>
      </c>
      <c r="R43" s="83">
        <f aca="true" t="shared" si="10" ref="R43:R63">P43+Q43</f>
        <v>73756.97860011</v>
      </c>
      <c r="S43" s="92">
        <f aca="true" t="shared" si="11" ref="S43:S63">R43/$R$7*100</f>
        <v>9.742927119247428</v>
      </c>
    </row>
    <row r="44" spans="3:19" ht="19.5" customHeight="1">
      <c r="C44" s="111" t="s">
        <v>82</v>
      </c>
      <c r="D44" s="38">
        <f>SUM(D45:D49)+D56</f>
        <v>38082.14211247</v>
      </c>
      <c r="E44" s="38">
        <f aca="true" t="shared" si="12" ref="E44:M44">E45+E46+E47+E48+E49+E56</f>
        <v>16397.598629706667</v>
      </c>
      <c r="F44" s="37">
        <f t="shared" si="12"/>
        <v>17318.974502279998</v>
      </c>
      <c r="G44" s="37">
        <f t="shared" si="12"/>
        <v>377.72181401</v>
      </c>
      <c r="H44" s="37">
        <f t="shared" si="12"/>
        <v>8136.26693278</v>
      </c>
      <c r="I44" s="37">
        <f t="shared" si="12"/>
        <v>0</v>
      </c>
      <c r="J44" s="38">
        <f t="shared" si="12"/>
        <v>5403.642072</v>
      </c>
      <c r="K44" s="38">
        <f t="shared" si="12"/>
        <v>86.30984000000001</v>
      </c>
      <c r="L44" s="51">
        <f t="shared" si="12"/>
        <v>12.482749000000002</v>
      </c>
      <c r="M44" s="38">
        <f t="shared" si="12"/>
        <v>397.32957</v>
      </c>
      <c r="N44" s="39">
        <f aca="true" t="shared" si="13" ref="N44:N63">SUM(D44:M44)</f>
        <v>86212.46822224667</v>
      </c>
      <c r="O44" s="38">
        <f>O45+O46+O47+O48+O49+O56</f>
        <v>-14998.89524578</v>
      </c>
      <c r="P44" s="39">
        <f t="shared" si="9"/>
        <v>71213.57297646666</v>
      </c>
      <c r="Q44" s="38">
        <f>Q45+Q46+Q47+Q48+Q49+Q56</f>
        <v>0</v>
      </c>
      <c r="R44" s="84">
        <f t="shared" si="10"/>
        <v>71213.57297646666</v>
      </c>
      <c r="S44" s="39">
        <f t="shared" si="11"/>
        <v>9.406955986804592</v>
      </c>
    </row>
    <row r="45" spans="2:19" ht="23.25" customHeight="1">
      <c r="B45" s="112"/>
      <c r="C45" s="113" t="s">
        <v>83</v>
      </c>
      <c r="D45" s="48">
        <v>7163.09707503</v>
      </c>
      <c r="E45" s="49">
        <v>8054.2397350266665</v>
      </c>
      <c r="F45" s="40">
        <v>57.87946527</v>
      </c>
      <c r="G45" s="40">
        <v>32.27671187</v>
      </c>
      <c r="H45" s="40">
        <v>52.067642</v>
      </c>
      <c r="I45" s="40"/>
      <c r="J45" s="49">
        <v>2996.826696</v>
      </c>
      <c r="K45" s="49">
        <v>0.020282666666666668</v>
      </c>
      <c r="L45" s="33"/>
      <c r="M45" s="49">
        <v>110.42131</v>
      </c>
      <c r="N45" s="39">
        <f t="shared" si="13"/>
        <v>18466.828917863335</v>
      </c>
      <c r="O45" s="28"/>
      <c r="P45" s="39">
        <f t="shared" si="9"/>
        <v>18466.828917863335</v>
      </c>
      <c r="Q45" s="28"/>
      <c r="R45" s="84">
        <f t="shared" si="10"/>
        <v>18466.828917863335</v>
      </c>
      <c r="S45" s="39">
        <f t="shared" si="11"/>
        <v>2.4393755233092613</v>
      </c>
    </row>
    <row r="46" spans="2:19" ht="23.25" customHeight="1">
      <c r="B46" s="112"/>
      <c r="C46" s="113" t="s">
        <v>84</v>
      </c>
      <c r="D46" s="49">
        <v>1456.96829155</v>
      </c>
      <c r="E46" s="49">
        <v>4571.843785493334</v>
      </c>
      <c r="F46" s="40">
        <v>127.90569519</v>
      </c>
      <c r="G46" s="40">
        <v>11.74512063</v>
      </c>
      <c r="H46" s="50">
        <v>7556.01977075</v>
      </c>
      <c r="I46" s="40">
        <v>0</v>
      </c>
      <c r="J46" s="33">
        <v>1481.039163</v>
      </c>
      <c r="K46" s="33">
        <v>0.002224</v>
      </c>
      <c r="L46" s="33">
        <v>3.607</v>
      </c>
      <c r="M46" s="33">
        <v>270.98891</v>
      </c>
      <c r="N46" s="39">
        <f t="shared" si="13"/>
        <v>15480.119960613332</v>
      </c>
      <c r="O46" s="29">
        <v>-4145.33336976</v>
      </c>
      <c r="P46" s="39">
        <f t="shared" si="9"/>
        <v>11334.786590853331</v>
      </c>
      <c r="Q46" s="28"/>
      <c r="R46" s="84">
        <f t="shared" si="10"/>
        <v>11334.786590853331</v>
      </c>
      <c r="S46" s="39">
        <f t="shared" si="11"/>
        <v>1.49726848581542</v>
      </c>
    </row>
    <row r="47" spans="2:19" ht="17.25" customHeight="1">
      <c r="B47" s="112"/>
      <c r="C47" s="113" t="s">
        <v>85</v>
      </c>
      <c r="D47" s="49">
        <v>3302.69850931</v>
      </c>
      <c r="E47" s="49">
        <v>236.35418298</v>
      </c>
      <c r="F47" s="40">
        <v>0.76099207</v>
      </c>
      <c r="G47" s="40">
        <v>0.0013764</v>
      </c>
      <c r="H47" s="40">
        <v>0.32698119</v>
      </c>
      <c r="I47" s="40">
        <v>0</v>
      </c>
      <c r="J47" s="33">
        <v>0.146694</v>
      </c>
      <c r="K47" s="33">
        <v>0</v>
      </c>
      <c r="L47" s="49">
        <v>8.8132</v>
      </c>
      <c r="M47" s="33">
        <v>15.91935</v>
      </c>
      <c r="N47" s="39">
        <f t="shared" si="13"/>
        <v>3565.0212859500007</v>
      </c>
      <c r="O47" s="29">
        <v>-20.40619233</v>
      </c>
      <c r="P47" s="39">
        <f t="shared" si="9"/>
        <v>3544.6150936200006</v>
      </c>
      <c r="Q47" s="28"/>
      <c r="R47" s="84">
        <f>P47+Q47</f>
        <v>3544.6150936200006</v>
      </c>
      <c r="S47" s="39">
        <f t="shared" si="11"/>
        <v>0.46822588422666983</v>
      </c>
    </row>
    <row r="48" spans="2:19" ht="18.75" customHeight="1">
      <c r="B48" s="112"/>
      <c r="C48" s="113" t="s">
        <v>86</v>
      </c>
      <c r="D48" s="49">
        <v>977.49078294</v>
      </c>
      <c r="E48" s="49">
        <v>923.9868167</v>
      </c>
      <c r="F48" s="40"/>
      <c r="G48" s="40">
        <v>0.21536434</v>
      </c>
      <c r="H48" s="40"/>
      <c r="I48" s="40"/>
      <c r="J48" s="33">
        <v>0.550088</v>
      </c>
      <c r="K48" s="49"/>
      <c r="L48" s="51"/>
      <c r="M48" s="49"/>
      <c r="N48" s="39">
        <f t="shared" si="13"/>
        <v>1902.2430519799998</v>
      </c>
      <c r="O48" s="28"/>
      <c r="P48" s="39">
        <f t="shared" si="9"/>
        <v>1902.2430519799998</v>
      </c>
      <c r="Q48" s="28"/>
      <c r="R48" s="84">
        <f t="shared" si="10"/>
        <v>1902.2430519799998</v>
      </c>
      <c r="S48" s="39">
        <f t="shared" si="11"/>
        <v>0.2512767709618232</v>
      </c>
    </row>
    <row r="49" spans="2:19" ht="26.25" customHeight="1">
      <c r="B49" s="112"/>
      <c r="C49" s="114" t="s">
        <v>87</v>
      </c>
      <c r="D49" s="51">
        <f>SUM(D50:D55)</f>
        <v>25083.0896353</v>
      </c>
      <c r="E49" s="51">
        <f>SUM(E50:E55)</f>
        <v>2611.174109506667</v>
      </c>
      <c r="F49" s="51">
        <f aca="true" t="shared" si="14" ref="F49:L49">SUM(F50:F55)</f>
        <v>17132.428349749996</v>
      </c>
      <c r="G49" s="51">
        <f t="shared" si="14"/>
        <v>333.48324077</v>
      </c>
      <c r="H49" s="51">
        <f t="shared" si="14"/>
        <v>527.8525388400001</v>
      </c>
      <c r="I49" s="51">
        <f t="shared" si="14"/>
        <v>0</v>
      </c>
      <c r="J49" s="51">
        <f>SUM(J50:J55)</f>
        <v>925.079431</v>
      </c>
      <c r="K49" s="51">
        <f>SUM(K50:K55)</f>
        <v>86.28733333333334</v>
      </c>
      <c r="L49" s="51">
        <f t="shared" si="14"/>
        <v>0.062549</v>
      </c>
      <c r="M49" s="51">
        <f>M50+M51+M53+M55+M52</f>
        <v>0</v>
      </c>
      <c r="N49" s="39">
        <f t="shared" si="13"/>
        <v>46699.457187500004</v>
      </c>
      <c r="O49" s="51">
        <f>O50+O51+O53+O55+O52+O54</f>
        <v>-10831.20909369</v>
      </c>
      <c r="P49" s="39">
        <f t="shared" si="9"/>
        <v>35868.248093810005</v>
      </c>
      <c r="Q49" s="51">
        <f>Q50+Q51+Q53+Q55+Q52</f>
        <v>0</v>
      </c>
      <c r="R49" s="84">
        <f t="shared" si="10"/>
        <v>35868.248093810005</v>
      </c>
      <c r="S49" s="39">
        <f t="shared" si="11"/>
        <v>4.7380157607561655</v>
      </c>
    </row>
    <row r="50" spans="2:19" ht="32.25" customHeight="1">
      <c r="B50" s="112"/>
      <c r="C50" s="115" t="s">
        <v>88</v>
      </c>
      <c r="D50" s="49">
        <v>9842.18381635</v>
      </c>
      <c r="E50" s="33">
        <v>216.5867532300001</v>
      </c>
      <c r="F50" s="52">
        <v>0.028045</v>
      </c>
      <c r="G50" s="52">
        <v>71.24610781</v>
      </c>
      <c r="H50" s="52"/>
      <c r="I50" s="52">
        <v>0</v>
      </c>
      <c r="J50" s="49">
        <v>121.505798</v>
      </c>
      <c r="K50" s="49"/>
      <c r="L50" s="38"/>
      <c r="M50" s="33"/>
      <c r="N50" s="39">
        <f t="shared" si="13"/>
        <v>10251.55052039</v>
      </c>
      <c r="O50" s="29">
        <v>-9849.289067579999</v>
      </c>
      <c r="P50" s="39">
        <f t="shared" si="9"/>
        <v>402.26145281000026</v>
      </c>
      <c r="Q50" s="28"/>
      <c r="R50" s="84">
        <f t="shared" si="10"/>
        <v>402.26145281000026</v>
      </c>
      <c r="S50" s="39">
        <f t="shared" si="11"/>
        <v>0.05313672132449005</v>
      </c>
    </row>
    <row r="51" spans="2:19" ht="15">
      <c r="B51" s="112"/>
      <c r="C51" s="116" t="s">
        <v>89</v>
      </c>
      <c r="D51" s="49">
        <v>3334.54080763</v>
      </c>
      <c r="E51" s="33">
        <v>102.62940094666666</v>
      </c>
      <c r="F51" s="40">
        <v>0</v>
      </c>
      <c r="G51" s="40">
        <v>0.0361728</v>
      </c>
      <c r="H51" s="40"/>
      <c r="I51" s="40"/>
      <c r="J51" s="33">
        <v>59.57706</v>
      </c>
      <c r="K51" s="117">
        <v>1.3603333333333334</v>
      </c>
      <c r="L51" s="33"/>
      <c r="M51" s="33"/>
      <c r="N51" s="39">
        <f t="shared" si="13"/>
        <v>3498.14377471</v>
      </c>
      <c r="O51" s="29">
        <v>-152.43562</v>
      </c>
      <c r="P51" s="39">
        <f>N51+O51</f>
        <v>3345.7081547099997</v>
      </c>
      <c r="Q51" s="28"/>
      <c r="R51" s="84">
        <f t="shared" si="10"/>
        <v>3345.7081547099997</v>
      </c>
      <c r="S51" s="39">
        <f t="shared" si="11"/>
        <v>0.4419512747443632</v>
      </c>
    </row>
    <row r="52" spans="2:19" ht="38.25" customHeight="1">
      <c r="B52" s="112"/>
      <c r="C52" s="99" t="s">
        <v>90</v>
      </c>
      <c r="D52" s="49">
        <v>3615.12912616</v>
      </c>
      <c r="E52" s="33">
        <v>535.61764217</v>
      </c>
      <c r="F52" s="33"/>
      <c r="G52" s="33">
        <v>4.68487508</v>
      </c>
      <c r="H52" s="33"/>
      <c r="I52" s="40"/>
      <c r="J52" s="33">
        <v>60.160546</v>
      </c>
      <c r="K52" s="33">
        <v>81.412</v>
      </c>
      <c r="L52" s="33"/>
      <c r="M52" s="33"/>
      <c r="N52" s="39">
        <f t="shared" si="13"/>
        <v>4297.00418941</v>
      </c>
      <c r="O52" s="29">
        <v>-548.02281611</v>
      </c>
      <c r="P52" s="39">
        <f t="shared" si="9"/>
        <v>3748.9813733000005</v>
      </c>
      <c r="Q52" s="28">
        <v>0</v>
      </c>
      <c r="R52" s="108">
        <f t="shared" si="10"/>
        <v>3748.9813733000005</v>
      </c>
      <c r="S52" s="39">
        <f t="shared" si="11"/>
        <v>0.49522164525627094</v>
      </c>
    </row>
    <row r="53" spans="2:19" ht="15">
      <c r="B53" s="112"/>
      <c r="C53" s="116" t="s">
        <v>91</v>
      </c>
      <c r="D53" s="49">
        <v>7211.23456423</v>
      </c>
      <c r="E53" s="33">
        <v>1436.80724995</v>
      </c>
      <c r="F53" s="40">
        <v>17132.400304749997</v>
      </c>
      <c r="G53" s="40">
        <v>251.57371799</v>
      </c>
      <c r="H53" s="40">
        <v>527.8525388400001</v>
      </c>
      <c r="I53" s="40"/>
      <c r="J53" s="33">
        <v>23.46533</v>
      </c>
      <c r="K53" s="33"/>
      <c r="L53" s="33"/>
      <c r="M53" s="33"/>
      <c r="N53" s="39">
        <f t="shared" si="13"/>
        <v>26583.333705759997</v>
      </c>
      <c r="O53" s="28"/>
      <c r="P53" s="39">
        <f t="shared" si="9"/>
        <v>26583.333705759997</v>
      </c>
      <c r="Q53" s="28"/>
      <c r="R53" s="84">
        <f t="shared" si="10"/>
        <v>26583.333705759997</v>
      </c>
      <c r="S53" s="39">
        <f t="shared" si="11"/>
        <v>3.511525116641194</v>
      </c>
    </row>
    <row r="54" spans="2:19" ht="74.25" customHeight="1">
      <c r="B54" s="112"/>
      <c r="C54" s="99" t="s">
        <v>92</v>
      </c>
      <c r="D54" s="49">
        <v>547.00177211</v>
      </c>
      <c r="E54" s="33">
        <v>10.53991666</v>
      </c>
      <c r="F54" s="40"/>
      <c r="G54" s="40">
        <v>0.002315</v>
      </c>
      <c r="H54" s="40"/>
      <c r="I54" s="40"/>
      <c r="J54" s="33">
        <v>496.812528</v>
      </c>
      <c r="K54" s="33">
        <v>3.515</v>
      </c>
      <c r="L54" s="33"/>
      <c r="M54" s="33"/>
      <c r="N54" s="39">
        <f t="shared" si="13"/>
        <v>1057.87153177</v>
      </c>
      <c r="O54" s="89">
        <v>-281.46159</v>
      </c>
      <c r="P54" s="39">
        <f t="shared" si="9"/>
        <v>776.40994177</v>
      </c>
      <c r="Q54" s="28"/>
      <c r="R54" s="84">
        <f t="shared" si="10"/>
        <v>776.40994177</v>
      </c>
      <c r="S54" s="39">
        <f t="shared" si="11"/>
        <v>0.10255986105852997</v>
      </c>
    </row>
    <row r="55" spans="2:19" ht="15">
      <c r="B55" s="112"/>
      <c r="C55" s="116" t="s">
        <v>93</v>
      </c>
      <c r="D55" s="49">
        <v>532.99954882</v>
      </c>
      <c r="E55" s="33">
        <v>308.99314655</v>
      </c>
      <c r="F55" s="40"/>
      <c r="G55" s="40">
        <v>5.94005209</v>
      </c>
      <c r="H55" s="40">
        <v>0</v>
      </c>
      <c r="I55" s="40"/>
      <c r="J55" s="33">
        <v>163.558169</v>
      </c>
      <c r="K55" s="33">
        <v>0</v>
      </c>
      <c r="L55" s="33">
        <v>0.062549</v>
      </c>
      <c r="M55" s="33"/>
      <c r="N55" s="39">
        <f t="shared" si="13"/>
        <v>1011.55346546</v>
      </c>
      <c r="O55" s="28"/>
      <c r="P55" s="39">
        <f t="shared" si="9"/>
        <v>1011.55346546</v>
      </c>
      <c r="Q55" s="28"/>
      <c r="R55" s="84">
        <f t="shared" si="10"/>
        <v>1011.55346546</v>
      </c>
      <c r="S55" s="39">
        <f t="shared" si="11"/>
        <v>0.13362114173131615</v>
      </c>
    </row>
    <row r="56" spans="2:19" s="28" customFormat="1" ht="31.5" customHeight="1">
      <c r="B56" s="118"/>
      <c r="C56" s="119" t="s">
        <v>94</v>
      </c>
      <c r="D56" s="49">
        <v>98.79781834</v>
      </c>
      <c r="E56" s="33">
        <v>0</v>
      </c>
      <c r="F56" s="40">
        <v>0</v>
      </c>
      <c r="G56" s="40"/>
      <c r="H56" s="40"/>
      <c r="I56" s="40"/>
      <c r="J56" s="33">
        <v>0</v>
      </c>
      <c r="K56" s="39">
        <v>0</v>
      </c>
      <c r="L56" s="39"/>
      <c r="M56" s="33"/>
      <c r="N56" s="39">
        <f t="shared" si="13"/>
        <v>98.79781834</v>
      </c>
      <c r="O56" s="29">
        <v>-1.94659</v>
      </c>
      <c r="P56" s="39">
        <f t="shared" si="9"/>
        <v>96.85122834</v>
      </c>
      <c r="R56" s="84">
        <f t="shared" si="10"/>
        <v>96.85122834</v>
      </c>
      <c r="S56" s="39">
        <f t="shared" si="11"/>
        <v>0.012793561735252586</v>
      </c>
    </row>
    <row r="57" spans="2:19" ht="19.5" customHeight="1">
      <c r="B57" s="112"/>
      <c r="C57" s="111" t="s">
        <v>95</v>
      </c>
      <c r="D57" s="39">
        <f>SUM(D58:D59)</f>
        <v>462.15825281</v>
      </c>
      <c r="E57" s="39">
        <f>E58+E59</f>
        <v>1705.924104833333</v>
      </c>
      <c r="F57" s="41">
        <f aca="true" t="shared" si="15" ref="F57:M57">F58+F59</f>
        <v>0.137526</v>
      </c>
      <c r="G57" s="41">
        <f t="shared" si="15"/>
        <v>0.089922</v>
      </c>
      <c r="H57" s="41">
        <f t="shared" si="15"/>
        <v>0</v>
      </c>
      <c r="I57" s="41">
        <f t="shared" si="15"/>
        <v>0</v>
      </c>
      <c r="J57" s="39">
        <f t="shared" si="15"/>
        <v>185.173198</v>
      </c>
      <c r="K57" s="39">
        <f t="shared" si="15"/>
        <v>0</v>
      </c>
      <c r="L57" s="33">
        <f t="shared" si="15"/>
        <v>0</v>
      </c>
      <c r="M57" s="39">
        <f t="shared" si="15"/>
        <v>250.71962</v>
      </c>
      <c r="N57" s="39">
        <f t="shared" si="13"/>
        <v>2604.202623643333</v>
      </c>
      <c r="O57" s="39">
        <f>O58+O59</f>
        <v>-18.642</v>
      </c>
      <c r="P57" s="39">
        <f t="shared" si="9"/>
        <v>2585.560623643333</v>
      </c>
      <c r="Q57" s="28">
        <f>Q58+Q59</f>
        <v>-42.155</v>
      </c>
      <c r="R57" s="84">
        <f>P57+Q57</f>
        <v>2543.405623643333</v>
      </c>
      <c r="S57" s="39">
        <f t="shared" si="11"/>
        <v>0.33597113244283694</v>
      </c>
    </row>
    <row r="58" spans="2:19" ht="19.5" customHeight="1">
      <c r="B58" s="112"/>
      <c r="C58" s="116" t="s">
        <v>96</v>
      </c>
      <c r="D58" s="33">
        <v>420.00355262</v>
      </c>
      <c r="E58" s="49">
        <v>1673.821887743333</v>
      </c>
      <c r="F58" s="40">
        <v>0.137526</v>
      </c>
      <c r="G58" s="40">
        <v>0.089922</v>
      </c>
      <c r="H58" s="40"/>
      <c r="I58" s="40"/>
      <c r="J58" s="33">
        <v>185.173198</v>
      </c>
      <c r="K58" s="33">
        <v>0</v>
      </c>
      <c r="L58" s="39">
        <v>0</v>
      </c>
      <c r="M58" s="49">
        <v>250.71962</v>
      </c>
      <c r="N58" s="39">
        <f t="shared" si="13"/>
        <v>2529.945706363333</v>
      </c>
      <c r="O58" s="39">
        <v>-18.642</v>
      </c>
      <c r="P58" s="39">
        <f t="shared" si="9"/>
        <v>2511.3037063633333</v>
      </c>
      <c r="Q58" s="28"/>
      <c r="R58" s="84">
        <f t="shared" si="10"/>
        <v>2511.3037063633333</v>
      </c>
      <c r="S58" s="39">
        <f t="shared" si="11"/>
        <v>0.33173063010145337</v>
      </c>
    </row>
    <row r="59" spans="2:19" ht="19.5" customHeight="1">
      <c r="B59" s="112"/>
      <c r="C59" s="116" t="s">
        <v>97</v>
      </c>
      <c r="D59" s="33">
        <v>42.15470019</v>
      </c>
      <c r="E59" s="49">
        <v>32.10221709</v>
      </c>
      <c r="F59" s="52"/>
      <c r="G59" s="52">
        <v>0</v>
      </c>
      <c r="H59" s="52"/>
      <c r="I59" s="52"/>
      <c r="J59" s="33"/>
      <c r="K59" s="39"/>
      <c r="L59" s="39"/>
      <c r="M59" s="49"/>
      <c r="N59" s="39">
        <f t="shared" si="13"/>
        <v>74.25691728000001</v>
      </c>
      <c r="O59" s="89"/>
      <c r="P59" s="39">
        <f t="shared" si="9"/>
        <v>74.25691728000001</v>
      </c>
      <c r="Q59" s="28">
        <v>-42.155</v>
      </c>
      <c r="R59" s="84">
        <f t="shared" si="10"/>
        <v>32.10191728000001</v>
      </c>
      <c r="S59" s="39">
        <f t="shared" si="11"/>
        <v>0.004240502341383644</v>
      </c>
    </row>
    <row r="60" spans="2:19" ht="23.25" customHeight="1">
      <c r="B60" s="112"/>
      <c r="C60" s="111" t="s">
        <v>77</v>
      </c>
      <c r="D60" s="51">
        <f>D61+D62</f>
        <v>729.61695649</v>
      </c>
      <c r="E60" s="51">
        <f>E61+E62</f>
        <v>960.3297018000001</v>
      </c>
      <c r="F60" s="51">
        <f>F61+F62</f>
        <v>0</v>
      </c>
      <c r="G60" s="51">
        <f>G61+G62</f>
        <v>0</v>
      </c>
      <c r="H60" s="51">
        <f>H61+H62</f>
        <v>0</v>
      </c>
      <c r="I60" s="52"/>
      <c r="J60" s="51">
        <f>J61+J62</f>
        <v>11.548641</v>
      </c>
      <c r="K60" s="39"/>
      <c r="L60" s="39">
        <f>L61+L62</f>
        <v>0</v>
      </c>
      <c r="M60" s="51">
        <f>M61+M62</f>
        <v>111.29905</v>
      </c>
      <c r="N60" s="39">
        <f t="shared" si="13"/>
        <v>1812.7943492900001</v>
      </c>
      <c r="O60" s="51">
        <f>O61+O62</f>
        <v>-41.39592</v>
      </c>
      <c r="P60" s="39">
        <f t="shared" si="9"/>
        <v>1771.3984292900002</v>
      </c>
      <c r="Q60" s="51">
        <f>Q61+Q62</f>
        <v>-1771.3984292900002</v>
      </c>
      <c r="R60" s="84">
        <f t="shared" si="10"/>
        <v>0</v>
      </c>
      <c r="S60" s="39">
        <f t="shared" si="11"/>
        <v>0</v>
      </c>
    </row>
    <row r="61" spans="2:19" ht="15">
      <c r="B61" s="112"/>
      <c r="C61" s="120" t="s">
        <v>98</v>
      </c>
      <c r="D61" s="53"/>
      <c r="E61" s="49">
        <v>0</v>
      </c>
      <c r="F61" s="52">
        <v>0</v>
      </c>
      <c r="G61" s="52">
        <v>0</v>
      </c>
      <c r="H61" s="52"/>
      <c r="I61" s="52">
        <v>0</v>
      </c>
      <c r="J61" s="49">
        <v>0</v>
      </c>
      <c r="K61" s="39"/>
      <c r="L61" s="39"/>
      <c r="M61" s="49"/>
      <c r="N61" s="44">
        <f t="shared" si="13"/>
        <v>0</v>
      </c>
      <c r="O61" s="28"/>
      <c r="P61" s="39">
        <f t="shared" si="9"/>
        <v>0</v>
      </c>
      <c r="Q61" s="28">
        <f>-P61</f>
        <v>0</v>
      </c>
      <c r="R61" s="84"/>
      <c r="S61" s="39">
        <f t="shared" si="11"/>
        <v>0</v>
      </c>
    </row>
    <row r="62" spans="2:19" ht="19.5" customHeight="1">
      <c r="B62" s="112"/>
      <c r="C62" s="120" t="s">
        <v>99</v>
      </c>
      <c r="D62" s="49">
        <v>729.61695649</v>
      </c>
      <c r="E62" s="49">
        <v>960.3297018000001</v>
      </c>
      <c r="F62" s="52">
        <v>0</v>
      </c>
      <c r="G62" s="52">
        <v>0</v>
      </c>
      <c r="H62" s="52"/>
      <c r="I62" s="52">
        <v>0</v>
      </c>
      <c r="J62" s="49">
        <v>11.548641</v>
      </c>
      <c r="K62" s="39"/>
      <c r="L62" s="39"/>
      <c r="M62" s="49">
        <v>111.29905</v>
      </c>
      <c r="N62" s="39">
        <f t="shared" si="13"/>
        <v>1812.7943492900001</v>
      </c>
      <c r="O62" s="29">
        <v>-41.39592</v>
      </c>
      <c r="P62" s="39">
        <f t="shared" si="9"/>
        <v>1771.3984292900002</v>
      </c>
      <c r="Q62" s="28">
        <f>-P62</f>
        <v>-1771.3984292900002</v>
      </c>
      <c r="R62" s="84">
        <f t="shared" si="10"/>
        <v>0</v>
      </c>
      <c r="S62" s="39">
        <f t="shared" si="11"/>
        <v>0</v>
      </c>
    </row>
    <row r="63" spans="2:19" ht="34.5" customHeight="1">
      <c r="B63" s="112"/>
      <c r="C63" s="121" t="s">
        <v>100</v>
      </c>
      <c r="D63" s="49">
        <v>0</v>
      </c>
      <c r="E63" s="49">
        <v>0</v>
      </c>
      <c r="F63" s="52"/>
      <c r="G63" s="52"/>
      <c r="H63" s="52"/>
      <c r="I63" s="52"/>
      <c r="J63" s="52"/>
      <c r="K63" s="39"/>
      <c r="L63" s="49"/>
      <c r="M63" s="49"/>
      <c r="N63" s="39">
        <f t="shared" si="13"/>
        <v>0</v>
      </c>
      <c r="O63" s="28"/>
      <c r="P63" s="39">
        <f t="shared" si="9"/>
        <v>0</v>
      </c>
      <c r="Q63" s="28"/>
      <c r="R63" s="84">
        <f t="shared" si="10"/>
        <v>0</v>
      </c>
      <c r="S63" s="39">
        <f t="shared" si="11"/>
        <v>0</v>
      </c>
    </row>
    <row r="64" spans="3:19" ht="12" customHeight="1">
      <c r="C64" s="121"/>
      <c r="D64" s="49"/>
      <c r="E64" s="49"/>
      <c r="F64" s="52"/>
      <c r="G64" s="52"/>
      <c r="H64" s="52"/>
      <c r="I64" s="52"/>
      <c r="J64" s="38"/>
      <c r="K64" s="39"/>
      <c r="L64" s="49"/>
      <c r="M64" s="49"/>
      <c r="N64" s="39"/>
      <c r="O64" s="28"/>
      <c r="P64" s="39"/>
      <c r="Q64" s="28"/>
      <c r="R64" s="84"/>
      <c r="S64" s="39"/>
    </row>
    <row r="65" spans="3:19" ht="34.5" customHeight="1" thickBot="1">
      <c r="C65" s="122" t="s">
        <v>101</v>
      </c>
      <c r="D65" s="54">
        <f aca="true" t="shared" si="16" ref="D65:M65">D17-D43</f>
        <v>-5228.558498769999</v>
      </c>
      <c r="E65" s="54">
        <f t="shared" si="16"/>
        <v>2735.0230986200004</v>
      </c>
      <c r="F65" s="55">
        <f t="shared" si="16"/>
        <v>54.11592018000374</v>
      </c>
      <c r="G65" s="55">
        <f t="shared" si="16"/>
        <v>231.70662138</v>
      </c>
      <c r="H65" s="55">
        <f t="shared" si="16"/>
        <v>-861.7851644800003</v>
      </c>
      <c r="I65" s="55">
        <f t="shared" si="16"/>
        <v>0</v>
      </c>
      <c r="J65" s="54">
        <f t="shared" si="16"/>
        <v>1126.1980049999993</v>
      </c>
      <c r="K65" s="54">
        <f t="shared" si="16"/>
        <v>21.854</v>
      </c>
      <c r="L65" s="54">
        <f t="shared" si="16"/>
        <v>109.063379</v>
      </c>
      <c r="M65" s="54">
        <f t="shared" si="16"/>
        <v>160.1182</v>
      </c>
      <c r="N65" s="54">
        <f>SUM(D65:M65)</f>
        <v>-1652.2644390699957</v>
      </c>
      <c r="O65" s="123">
        <f>O17-O43</f>
        <v>0</v>
      </c>
      <c r="P65" s="54">
        <f>P17-P43</f>
        <v>-1652.2644390700007</v>
      </c>
      <c r="Q65" s="54">
        <f>Q17-Q43</f>
        <v>1779.4485691900002</v>
      </c>
      <c r="R65" s="124">
        <f>R17-R43</f>
        <v>127.18413012000383</v>
      </c>
      <c r="S65" s="125">
        <f>R65/$R$7*100</f>
        <v>0.01680038599740352</v>
      </c>
    </row>
    <row r="66" ht="19.5" customHeight="1" thickTop="1"/>
  </sheetData>
  <sheetProtection/>
  <mergeCells count="7">
    <mergeCell ref="O2:S2"/>
    <mergeCell ref="C3:S3"/>
    <mergeCell ref="C4:S4"/>
    <mergeCell ref="C5:S5"/>
    <mergeCell ref="R9:S12"/>
    <mergeCell ref="R13:R14"/>
    <mergeCell ref="S13:S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1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2016-05-25T06:53:11Z</cp:lastPrinted>
  <dcterms:created xsi:type="dcterms:W3CDTF">2016-05-24T13:02:00Z</dcterms:created>
  <dcterms:modified xsi:type="dcterms:W3CDTF">2016-05-25T06:54:27Z</dcterms:modified>
  <cp:category/>
  <cp:version/>
  <cp:contentType/>
  <cp:contentStatus/>
</cp:coreProperties>
</file>