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2840" activeTab="0"/>
  </bookViews>
  <sheets>
    <sheet name="august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'august 2014'!$9:$17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'august 2014'!$C$3:$S$68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</authors>
  <commentList>
    <comment ref="O68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G3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5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F57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G5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7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C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<sst xmlns="http://schemas.openxmlformats.org/spreadsheetml/2006/main" count="113" uniqueCount="104">
  <si>
    <t xml:space="preserve">BUGETUL GENERAL  CONSOLIDAT </t>
  </si>
  <si>
    <t xml:space="preserve">Realizari 01.01 - 31.08.2014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</si>
  <si>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</si>
  <si>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</si>
  <si>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</si>
  <si>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</si>
  <si>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</si>
  <si>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</si>
  <si>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</si>
  <si>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</si>
  <si>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</si>
  <si>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</si>
  <si>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</si>
  <si>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</si>
  <si>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</si>
  <si>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</si>
  <si>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</si>
  <si>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</si>
  <si>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</si>
  <si>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</si>
  <si>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</si>
  <si>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</si>
  <si>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</si>
  <si>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</si>
  <si>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</si>
  <si>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</si>
  <si>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</si>
  <si>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</si>
  <si>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</si>
  <si>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</si>
  <si>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</si>
  <si>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</si>
  <si>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</si>
  <si>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</si>
  <si>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</si>
  <si>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</si>
  <si>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</si>
  <si>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</si>
  <si>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</si>
  <si>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</si>
  <si>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</si>
  <si>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</si>
  <si>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</si>
  <si>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</si>
  <si>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</si>
  <si>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</si>
  <si>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</si>
  <si>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</si>
  <si>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</si>
  <si>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</si>
  <si>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</si>
  <si>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</si>
  <si>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</si>
  <si>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</si>
  <si>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</si>
  <si>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</si>
  <si>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</si>
  <si>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</si>
  <si>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</si>
  <si>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</si>
  <si>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</si>
  <si>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</si>
  <si>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</si>
  <si>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</si>
  <si>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</si>
  <si>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</si>
  <si>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</si>
  <si>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</si>
  <si>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</si>
  <si>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</si>
  <si>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</si>
  <si>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</si>
  <si>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</si>
  <si>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</si>
  <si>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</si>
  <si>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</si>
  <si>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</si>
  <si>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</si>
  <si>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</si>
  <si>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</si>
  <si>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Sume virate de autoritatile de management, reprezentand cheltuieli din bugetul de stat utilizate pentru plati in numele UE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</si>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</sst>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9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2"/>
      <name val="Arial"/>
      <family val="2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6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35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6" fontId="83" fillId="30" borderId="0" xfId="0" applyNumberFormat="1" applyFont="1" applyFill="1" applyBorder="1" applyAlignment="1" applyProtection="1">
      <alignment wrapText="1"/>
      <protection locked="0"/>
    </xf>
    <xf numFmtId="168" fontId="84" fillId="30" borderId="0" xfId="0" applyNumberFormat="1" applyFont="1" applyFill="1" applyBorder="1" applyAlignment="1" applyProtection="1">
      <alignment horizontal="center"/>
      <protection locked="0"/>
    </xf>
    <xf numFmtId="3" fontId="80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8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3" fontId="80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298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86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165" fontId="75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4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298" applyNumberFormat="1" applyFont="1" applyFill="1" applyBorder="1" applyAlignment="1" applyProtection="1">
      <alignment horizontal="center" vertical="center"/>
      <protection/>
    </xf>
    <xf numFmtId="166" fontId="72" fillId="30" borderId="0" xfId="0" applyNumberFormat="1" applyFont="1" applyFill="1" applyBorder="1" applyAlignment="1" applyProtection="1">
      <alignment horizontal="center"/>
      <protection locked="0"/>
    </xf>
    <xf numFmtId="4" fontId="75" fillId="30" borderId="0" xfId="298" applyNumberFormat="1" applyFont="1" applyFill="1" applyBorder="1" applyAlignment="1" applyProtection="1">
      <alignment horizontal="right" vertical="center"/>
      <protection/>
    </xf>
    <xf numFmtId="4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22" xfId="0" applyNumberFormat="1" applyFont="1" applyFill="1" applyBorder="1" applyAlignment="1" applyProtection="1">
      <alignment horizontal="right"/>
      <protection locked="0"/>
    </xf>
    <xf numFmtId="165" fontId="85" fillId="30" borderId="22" xfId="0" applyNumberFormat="1" applyFont="1" applyFill="1" applyBorder="1" applyAlignment="1" applyProtection="1">
      <alignment horizontal="right" vertical="center"/>
      <protection locked="0"/>
    </xf>
    <xf numFmtId="165" fontId="72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75" fillId="30" borderId="22" xfId="0" applyNumberFormat="1" applyFont="1" applyFill="1" applyBorder="1" applyAlignment="1" applyProtection="1">
      <alignment horizontal="right" vertical="center"/>
      <protection/>
    </xf>
    <xf numFmtId="165" fontId="75" fillId="30" borderId="22" xfId="0" applyNumberFormat="1" applyFont="1" applyFill="1" applyBorder="1" applyAlignment="1">
      <alignment horizontal="right" vertical="center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gc%20august%20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gust 2014"/>
      <sheetName val="2013 - 2014 (diferente)"/>
      <sheetName val="progr.%.exec"/>
      <sheetName val="2013 - 2014"/>
      <sheetName val="Sinteza - An 2"/>
      <sheetName val="UAT  iunie 2014 (VAL)"/>
      <sheetName val="Iunie 2014  (in luna) VAL"/>
      <sheetName val="iunie 2014 (VAL)"/>
      <sheetName val="iunie dif "/>
      <sheetName val="UAT aug 2014"/>
      <sheetName val=" consolidari aug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august  2013 val "/>
      <sheetName val="prog 2014"/>
      <sheetName val="octombrie  2013 Engl"/>
      <sheetName val="SPECIAL_AND (in luna sep)"/>
      <sheetName val="pres (DS)"/>
      <sheetName val="bgc desfasurat"/>
    </sheetNames>
    <sheetDataSet>
      <sheetData sheetId="7">
        <row r="33">
          <cell r="R33">
            <v>100383.60191803999</v>
          </cell>
        </row>
        <row r="66">
          <cell r="R66">
            <v>103859.29287302004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12"/>
  </sheetPr>
  <dimension ref="A1:AH68"/>
  <sheetViews>
    <sheetView showZeros="0" tabSelected="1" zoomScale="75" zoomScaleNormal="75" zoomScaleSheetLayoutView="55" workbookViewId="0" topLeftCell="A35">
      <selection activeCell="K75" sqref="K75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20" width="13.00390625" style="2" hidden="1" customWidth="1"/>
    <col min="21" max="21" width="13.421875" style="2" hidden="1" customWidth="1"/>
    <col min="22" max="22" width="9.140625" style="2" hidden="1" customWidth="1"/>
    <col min="23" max="26" width="0" style="2" hidden="1" customWidth="1"/>
    <col min="27" max="27" width="9.140625" style="2" hidden="1" customWidth="1"/>
    <col min="28" max="30" width="0" style="2" hidden="1" customWidth="1"/>
    <col min="31" max="31" width="11.7109375" style="2" hidden="1" customWidth="1"/>
    <col min="32" max="33" width="0" style="2" hidden="1" customWidth="1"/>
    <col min="34" max="34" width="10.421875" style="2" hidden="1" customWidth="1"/>
    <col min="35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39"/>
      <c r="P2" s="139"/>
      <c r="Q2" s="139"/>
      <c r="R2" s="139"/>
      <c r="S2" s="139"/>
    </row>
    <row r="3" spans="3:19" ht="22.5" customHeight="1" outlineLevel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3:19" ht="15.75" outlineLevel="1">
      <c r="C4" s="144" t="s">
        <v>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3:19" ht="15.75" hidden="1" outlineLevel="1"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662300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42" t="s">
        <v>12</v>
      </c>
      <c r="S9" s="142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43"/>
      <c r="S10" s="143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43"/>
      <c r="S11" s="143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43"/>
      <c r="S12" s="143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41" t="s">
        <v>51</v>
      </c>
      <c r="S13" s="140" t="s">
        <v>52</v>
      </c>
    </row>
    <row r="14" spans="3:19" ht="30.75" customHeight="1">
      <c r="C14" s="20"/>
      <c r="D14" s="2"/>
      <c r="E14" s="39"/>
      <c r="F14" s="39"/>
      <c r="G14" s="39"/>
      <c r="H14" s="30" t="s">
        <v>53</v>
      </c>
      <c r="I14" s="30"/>
      <c r="J14" s="40" t="s">
        <v>54</v>
      </c>
      <c r="K14" s="29"/>
      <c r="L14" s="29"/>
      <c r="M14" s="40" t="s">
        <v>55</v>
      </c>
      <c r="N14" s="31"/>
      <c r="O14" s="29"/>
      <c r="P14" s="31"/>
      <c r="Q14" s="33"/>
      <c r="R14" s="141"/>
      <c r="S14" s="140"/>
    </row>
    <row r="15" spans="3:19" ht="43.5" customHeight="1" hidden="1">
      <c r="C15" s="41"/>
      <c r="D15" s="42"/>
      <c r="E15" s="39"/>
      <c r="F15" s="43"/>
      <c r="G15" s="43"/>
      <c r="H15" s="2"/>
      <c r="I15" s="44"/>
      <c r="J15" s="40" t="s">
        <v>54</v>
      </c>
      <c r="K15" s="40"/>
      <c r="L15" s="40"/>
      <c r="N15" s="13"/>
      <c r="O15" s="40"/>
      <c r="P15" s="13"/>
      <c r="Q15" s="45"/>
      <c r="R15" s="141"/>
      <c r="S15" s="140"/>
    </row>
    <row r="16" spans="3:19" ht="33" customHeight="1">
      <c r="C16" s="41"/>
      <c r="D16" s="46"/>
      <c r="E16" s="2"/>
      <c r="F16" s="47"/>
      <c r="G16" s="48"/>
      <c r="H16" s="49"/>
      <c r="I16" s="44"/>
      <c r="J16" s="40" t="s">
        <v>56</v>
      </c>
      <c r="K16" s="40"/>
      <c r="L16" s="40"/>
      <c r="M16" s="40"/>
      <c r="N16" s="13"/>
      <c r="O16" s="40"/>
      <c r="P16" s="13"/>
      <c r="Q16" s="45"/>
      <c r="R16" s="37"/>
      <c r="S16" s="38"/>
    </row>
    <row r="17" spans="3:19" ht="15.75" customHeight="1">
      <c r="C17" s="50"/>
      <c r="D17" s="51"/>
      <c r="E17" s="2"/>
      <c r="F17" s="52"/>
      <c r="G17" s="53"/>
      <c r="H17" s="49"/>
      <c r="I17" s="44"/>
      <c r="J17" s="2" t="s">
        <v>57</v>
      </c>
      <c r="K17" s="54"/>
      <c r="L17" s="40"/>
      <c r="M17" s="40"/>
      <c r="N17" s="13"/>
      <c r="O17" s="40"/>
      <c r="P17" s="13"/>
      <c r="Q17" s="45"/>
      <c r="R17" s="13"/>
      <c r="S17" s="38"/>
    </row>
    <row r="18" spans="3:19" ht="0.75" customHeight="1">
      <c r="C18" s="55"/>
      <c r="D18" s="56"/>
      <c r="E18" s="57"/>
      <c r="F18" s="58"/>
      <c r="G18" s="57"/>
      <c r="H18" s="59"/>
      <c r="I18" s="59"/>
      <c r="J18" s="60"/>
      <c r="K18" s="57"/>
      <c r="L18" s="57"/>
      <c r="M18" s="57"/>
      <c r="N18" s="60"/>
      <c r="O18" s="57"/>
      <c r="P18" s="60"/>
      <c r="Q18" s="57"/>
      <c r="R18" s="61"/>
      <c r="S18" s="60"/>
    </row>
    <row r="19" spans="3:19" ht="15.75" customHeight="1">
      <c r="C19" s="132"/>
      <c r="D19" s="133"/>
      <c r="E19" s="134"/>
      <c r="F19" s="135"/>
      <c r="G19" s="135"/>
      <c r="H19" s="135"/>
      <c r="I19" s="135"/>
      <c r="J19" s="136"/>
      <c r="K19" s="134"/>
      <c r="L19" s="134"/>
      <c r="M19" s="134"/>
      <c r="N19" s="136"/>
      <c r="O19" s="134"/>
      <c r="P19" s="136"/>
      <c r="Q19" s="134"/>
      <c r="R19" s="137"/>
      <c r="S19" s="136"/>
    </row>
    <row r="20" spans="3:34" s="64" customFormat="1" ht="30.75" customHeight="1">
      <c r="C20" s="65" t="s">
        <v>58</v>
      </c>
      <c r="D20" s="66">
        <f>D21+D37+D38+D39+D40+D44+D46+D43</f>
        <v>62462.08564599998</v>
      </c>
      <c r="E20" s="67">
        <f>E21+E37+E38+E39+E40+E44+E46</f>
        <v>36899.11088833333</v>
      </c>
      <c r="F20" s="68">
        <f aca="true" t="shared" si="0" ref="F20:M20">F21+F37+F38+F44+F46+F39+F40</f>
        <v>33605.097568</v>
      </c>
      <c r="G20" s="68">
        <f t="shared" si="0"/>
        <v>1289.810425</v>
      </c>
      <c r="H20" s="68">
        <f t="shared" si="0"/>
        <v>14205.263960000002</v>
      </c>
      <c r="I20" s="68">
        <f t="shared" si="0"/>
        <v>0</v>
      </c>
      <c r="J20" s="69">
        <f t="shared" si="0"/>
        <v>12736.971426</v>
      </c>
      <c r="K20" s="69">
        <f t="shared" si="0"/>
        <v>231.990188</v>
      </c>
      <c r="L20" s="69">
        <f t="shared" si="0"/>
        <v>725.68</v>
      </c>
      <c r="M20" s="67">
        <f t="shared" si="0"/>
        <v>3027.7994799999997</v>
      </c>
      <c r="N20" s="70">
        <f aca="true" t="shared" si="1" ref="N20:N46">SUM(D20:M20)</f>
        <v>165183.8095813333</v>
      </c>
      <c r="O20" s="67">
        <f>O21+O37+O38+O44+O39</f>
        <v>-28288.84178875</v>
      </c>
      <c r="P20" s="70">
        <f aca="true" t="shared" si="2" ref="P20:P46">N20+O20</f>
        <v>136894.9677925833</v>
      </c>
      <c r="Q20" s="67">
        <f>Q21+Q37+Q38+Q44+Q43</f>
        <v>-120.00577899999999</v>
      </c>
      <c r="R20" s="71">
        <f aca="true" t="shared" si="3" ref="R20:R46">P20+Q20</f>
        <v>136774.9620135833</v>
      </c>
      <c r="S20" s="70">
        <f aca="true" t="shared" si="4" ref="S20:S46">R20/$R$7*100</f>
        <v>20.65151170369671</v>
      </c>
      <c r="AE20" s="64">
        <f>'[5]iunie 2014 (VAL)'!R33</f>
        <v>100383.60191803999</v>
      </c>
      <c r="AH20" s="64">
        <f>R20-AE20</f>
        <v>36391.36009554332</v>
      </c>
    </row>
    <row r="21" spans="3:34" s="13" customFormat="1" ht="18.75" customHeight="1">
      <c r="C21" s="72" t="s">
        <v>59</v>
      </c>
      <c r="D21" s="37">
        <f>D22+D35+D36</f>
        <v>60040.98395699998</v>
      </c>
      <c r="E21" s="37">
        <f>E22+E35+E36</f>
        <v>31611.285536000003</v>
      </c>
      <c r="F21" s="73">
        <f>F22+F35+F36</f>
        <v>25718.71546</v>
      </c>
      <c r="G21" s="73">
        <f>G22+G35+G36</f>
        <v>991.113425</v>
      </c>
      <c r="H21" s="73">
        <f>H22+H35+H36</f>
        <v>12354.102960000002</v>
      </c>
      <c r="I21" s="73"/>
      <c r="J21" s="37">
        <f>J22+J35+J36</f>
        <v>8300.695535</v>
      </c>
      <c r="K21" s="37"/>
      <c r="L21" s="74">
        <f>L22+L35+L36</f>
        <v>725.68</v>
      </c>
      <c r="M21" s="74">
        <f>M22+M35+M36</f>
        <v>777.49797</v>
      </c>
      <c r="N21" s="37">
        <f t="shared" si="1"/>
        <v>140520.07484299998</v>
      </c>
      <c r="O21" s="37">
        <f>O22+O35+O36</f>
        <v>-8995.89241275</v>
      </c>
      <c r="P21" s="74">
        <f t="shared" si="2"/>
        <v>131524.18243025</v>
      </c>
      <c r="Q21" s="37">
        <f>Q22+Q35+Q36</f>
        <v>0</v>
      </c>
      <c r="R21" s="75">
        <f t="shared" si="3"/>
        <v>131524.18243025</v>
      </c>
      <c r="S21" s="74">
        <f t="shared" si="4"/>
        <v>19.85870186173184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3:19" ht="28.5" customHeight="1">
      <c r="C22" s="77" t="s">
        <v>60</v>
      </c>
      <c r="D22" s="78">
        <f aca="true" t="shared" si="5" ref="D22:M22">D23+D27+D28+D33+D34</f>
        <v>54925.29195699999</v>
      </c>
      <c r="E22" s="78">
        <f t="shared" si="5"/>
        <v>24667.892506000004</v>
      </c>
      <c r="F22" s="79">
        <f t="shared" si="5"/>
        <v>0</v>
      </c>
      <c r="G22" s="79">
        <f t="shared" si="5"/>
        <v>0.029391</v>
      </c>
      <c r="H22" s="79">
        <f t="shared" si="5"/>
        <v>1110.347</v>
      </c>
      <c r="I22" s="79">
        <f t="shared" si="5"/>
        <v>0</v>
      </c>
      <c r="J22" s="78">
        <f t="shared" si="5"/>
        <v>1493.8135350000002</v>
      </c>
      <c r="K22" s="80">
        <f t="shared" si="5"/>
        <v>0</v>
      </c>
      <c r="L22" s="80">
        <f t="shared" si="5"/>
        <v>0</v>
      </c>
      <c r="M22" s="80">
        <f t="shared" si="5"/>
        <v>0</v>
      </c>
      <c r="N22" s="78">
        <f t="shared" si="1"/>
        <v>82197.37438899998</v>
      </c>
      <c r="O22" s="80">
        <f>O23+O27+O28+O33+O34</f>
        <v>0</v>
      </c>
      <c r="P22" s="78">
        <f t="shared" si="2"/>
        <v>82197.37438899998</v>
      </c>
      <c r="Q22" s="80">
        <f>Q23+Q27+Q28+Q33+Q34</f>
        <v>0</v>
      </c>
      <c r="R22" s="74">
        <f t="shared" si="3"/>
        <v>82197.37438899998</v>
      </c>
      <c r="S22" s="78">
        <f t="shared" si="4"/>
        <v>12.41089753721878</v>
      </c>
    </row>
    <row r="23" spans="3:19" ht="33.75" customHeight="1">
      <c r="C23" s="81" t="s">
        <v>61</v>
      </c>
      <c r="D23" s="78">
        <f aca="true" t="shared" si="6" ref="D23:I23">D24+D25+D26</f>
        <v>14963.690956999999</v>
      </c>
      <c r="E23" s="78">
        <f t="shared" si="6"/>
        <v>10254.684944999999</v>
      </c>
      <c r="F23" s="79">
        <f t="shared" si="6"/>
        <v>0</v>
      </c>
      <c r="G23" s="79">
        <f t="shared" si="6"/>
        <v>0</v>
      </c>
      <c r="H23" s="79">
        <f t="shared" si="6"/>
        <v>0</v>
      </c>
      <c r="I23" s="79">
        <f t="shared" si="6"/>
        <v>0</v>
      </c>
      <c r="J23" s="80"/>
      <c r="K23" s="80">
        <f>K24+K25+K26</f>
        <v>0</v>
      </c>
      <c r="L23" s="82">
        <f>L24+L25+L26</f>
        <v>0</v>
      </c>
      <c r="M23" s="80">
        <f>M24+M25+M26</f>
        <v>0</v>
      </c>
      <c r="N23" s="78">
        <f t="shared" si="1"/>
        <v>25218.375902</v>
      </c>
      <c r="O23" s="80">
        <f>O24+O25+O26</f>
        <v>0</v>
      </c>
      <c r="P23" s="78">
        <f t="shared" si="2"/>
        <v>25218.375902</v>
      </c>
      <c r="Q23" s="80">
        <f>Q24+Q25+Q26</f>
        <v>0</v>
      </c>
      <c r="R23" s="74">
        <f t="shared" si="3"/>
        <v>25218.375902</v>
      </c>
      <c r="S23" s="78">
        <f t="shared" si="4"/>
        <v>3.8076967993356483</v>
      </c>
    </row>
    <row r="24" spans="3:19" ht="22.5" customHeight="1">
      <c r="C24" s="83" t="s">
        <v>62</v>
      </c>
      <c r="D24" s="82">
        <v>8877.88</v>
      </c>
      <c r="E24" s="82">
        <v>30.762824</v>
      </c>
      <c r="F24" s="79"/>
      <c r="G24" s="79"/>
      <c r="H24" s="79"/>
      <c r="I24" s="79"/>
      <c r="J24" s="78"/>
      <c r="K24" s="82"/>
      <c r="L24" s="82"/>
      <c r="M24" s="82"/>
      <c r="N24" s="78">
        <f t="shared" si="1"/>
        <v>8908.642823999999</v>
      </c>
      <c r="O24" s="82"/>
      <c r="P24" s="78">
        <f t="shared" si="2"/>
        <v>8908.642823999999</v>
      </c>
      <c r="Q24" s="82"/>
      <c r="R24" s="74">
        <f t="shared" si="3"/>
        <v>8908.642823999999</v>
      </c>
      <c r="S24" s="78">
        <f t="shared" si="4"/>
        <v>1.3451068736222254</v>
      </c>
    </row>
    <row r="25" spans="3:19" ht="30" customHeight="1">
      <c r="C25" s="83" t="s">
        <v>63</v>
      </c>
      <c r="D25" s="82">
        <v>5100.677</v>
      </c>
      <c r="E25" s="82">
        <v>10217.404606</v>
      </c>
      <c r="F25" s="84"/>
      <c r="G25" s="84"/>
      <c r="H25" s="84"/>
      <c r="I25" s="84"/>
      <c r="J25" s="78"/>
      <c r="K25" s="82"/>
      <c r="L25" s="82"/>
      <c r="M25" s="82"/>
      <c r="N25" s="78">
        <f t="shared" si="1"/>
        <v>15318.081606</v>
      </c>
      <c r="O25" s="82"/>
      <c r="P25" s="78">
        <f t="shared" si="2"/>
        <v>15318.081606</v>
      </c>
      <c r="Q25" s="82"/>
      <c r="R25" s="74">
        <f t="shared" si="3"/>
        <v>15318.081606</v>
      </c>
      <c r="S25" s="78">
        <f t="shared" si="4"/>
        <v>2.312861483617696</v>
      </c>
    </row>
    <row r="26" spans="3:19" ht="36" customHeight="1">
      <c r="C26" s="85" t="s">
        <v>64</v>
      </c>
      <c r="D26" s="82">
        <v>985.133957</v>
      </c>
      <c r="E26" s="82">
        <v>6.517515</v>
      </c>
      <c r="F26" s="84"/>
      <c r="G26" s="84"/>
      <c r="H26" s="84"/>
      <c r="I26" s="84"/>
      <c r="J26" s="78"/>
      <c r="K26" s="82"/>
      <c r="L26" s="82"/>
      <c r="M26" s="82"/>
      <c r="N26" s="78">
        <f t="shared" si="1"/>
        <v>991.651472</v>
      </c>
      <c r="O26" s="82"/>
      <c r="P26" s="78">
        <f t="shared" si="2"/>
        <v>991.651472</v>
      </c>
      <c r="Q26" s="82"/>
      <c r="R26" s="74">
        <f t="shared" si="3"/>
        <v>991.651472</v>
      </c>
      <c r="S26" s="78">
        <f t="shared" si="4"/>
        <v>0.149728442095727</v>
      </c>
    </row>
    <row r="27" spans="3:19" ht="23.25" customHeight="1">
      <c r="C27" s="81" t="s">
        <v>65</v>
      </c>
      <c r="D27" s="82">
        <v>866.908</v>
      </c>
      <c r="E27" s="82">
        <v>3151.390519</v>
      </c>
      <c r="F27" s="79"/>
      <c r="G27" s="79"/>
      <c r="H27" s="79"/>
      <c r="I27" s="79"/>
      <c r="J27" s="78"/>
      <c r="K27" s="82"/>
      <c r="L27" s="82"/>
      <c r="M27" s="82"/>
      <c r="N27" s="78">
        <f t="shared" si="1"/>
        <v>4018.298519</v>
      </c>
      <c r="O27" s="82"/>
      <c r="P27" s="78">
        <f t="shared" si="2"/>
        <v>4018.298519</v>
      </c>
      <c r="Q27" s="82"/>
      <c r="R27" s="74">
        <f t="shared" si="3"/>
        <v>4018.298519</v>
      </c>
      <c r="S27" s="78">
        <f t="shared" si="4"/>
        <v>0.6067187858976295</v>
      </c>
    </row>
    <row r="28" spans="3:19" ht="36.75" customHeight="1">
      <c r="C28" s="86" t="s">
        <v>66</v>
      </c>
      <c r="D28" s="87">
        <f>SUM(D29:D32)</f>
        <v>38673.759999999995</v>
      </c>
      <c r="E28" s="87">
        <f aca="true" t="shared" si="7" ref="E28:M28">E29+E30+E31+E32</f>
        <v>11149.311258000002</v>
      </c>
      <c r="F28" s="84">
        <f t="shared" si="7"/>
        <v>0</v>
      </c>
      <c r="G28" s="84">
        <f t="shared" si="7"/>
        <v>0.029391</v>
      </c>
      <c r="H28" s="84">
        <f t="shared" si="7"/>
        <v>1110.347</v>
      </c>
      <c r="I28" s="84">
        <f t="shared" si="7"/>
        <v>0</v>
      </c>
      <c r="J28" s="87">
        <f t="shared" si="7"/>
        <v>1342.2925140000002</v>
      </c>
      <c r="K28" s="82">
        <f t="shared" si="7"/>
        <v>0</v>
      </c>
      <c r="L28" s="82">
        <f t="shared" si="7"/>
        <v>0</v>
      </c>
      <c r="M28" s="82">
        <f t="shared" si="7"/>
        <v>0</v>
      </c>
      <c r="N28" s="78">
        <f t="shared" si="1"/>
        <v>52275.740162999995</v>
      </c>
      <c r="O28" s="82">
        <f>O29+O30+O31</f>
        <v>0</v>
      </c>
      <c r="P28" s="78">
        <f t="shared" si="2"/>
        <v>52275.740162999995</v>
      </c>
      <c r="Q28" s="82">
        <f>Q29+Q30+Q31</f>
        <v>0</v>
      </c>
      <c r="R28" s="74">
        <f t="shared" si="3"/>
        <v>52275.740162999995</v>
      </c>
      <c r="S28" s="78">
        <f t="shared" si="4"/>
        <v>7.893060571191303</v>
      </c>
    </row>
    <row r="29" spans="3:19" ht="25.5" customHeight="1">
      <c r="C29" s="83" t="s">
        <v>67</v>
      </c>
      <c r="D29" s="82">
        <v>23073.017</v>
      </c>
      <c r="E29" s="82">
        <v>10227.093</v>
      </c>
      <c r="F29" s="79"/>
      <c r="G29" s="79"/>
      <c r="H29" s="79"/>
      <c r="I29" s="79"/>
      <c r="J29" s="78"/>
      <c r="K29" s="82"/>
      <c r="L29" s="82"/>
      <c r="M29" s="82"/>
      <c r="N29" s="78">
        <f t="shared" si="1"/>
        <v>33300.11</v>
      </c>
      <c r="O29" s="82"/>
      <c r="P29" s="78">
        <f t="shared" si="2"/>
        <v>33300.11</v>
      </c>
      <c r="Q29" s="82"/>
      <c r="R29" s="74">
        <f t="shared" si="3"/>
        <v>33300.11</v>
      </c>
      <c r="S29" s="78">
        <f t="shared" si="4"/>
        <v>5.027949569681414</v>
      </c>
    </row>
    <row r="30" spans="3:19" ht="20.25" customHeight="1">
      <c r="C30" s="83" t="s">
        <v>68</v>
      </c>
      <c r="D30" s="82">
        <v>14475.06</v>
      </c>
      <c r="E30" s="82"/>
      <c r="F30" s="84"/>
      <c r="G30" s="84"/>
      <c r="H30" s="84"/>
      <c r="I30" s="84"/>
      <c r="J30" s="88">
        <v>899.030013</v>
      </c>
      <c r="K30" s="82"/>
      <c r="L30" s="82"/>
      <c r="M30" s="82"/>
      <c r="N30" s="78">
        <f t="shared" si="1"/>
        <v>15374.090012999999</v>
      </c>
      <c r="O30" s="82"/>
      <c r="P30" s="78">
        <f t="shared" si="2"/>
        <v>15374.090012999999</v>
      </c>
      <c r="Q30" s="82"/>
      <c r="R30" s="74">
        <f t="shared" si="3"/>
        <v>15374.090012999999</v>
      </c>
      <c r="S30" s="78">
        <f t="shared" si="4"/>
        <v>2.321318135739091</v>
      </c>
    </row>
    <row r="31" spans="3:19" s="89" customFormat="1" ht="36.75" customHeight="1">
      <c r="C31" s="90" t="s">
        <v>69</v>
      </c>
      <c r="D31" s="82">
        <v>664.261</v>
      </c>
      <c r="E31" s="82">
        <v>30.180800999999995</v>
      </c>
      <c r="F31" s="84"/>
      <c r="G31" s="84">
        <v>0</v>
      </c>
      <c r="H31" s="84">
        <v>1110.347</v>
      </c>
      <c r="I31" s="84"/>
      <c r="J31" s="88">
        <v>3.447304</v>
      </c>
      <c r="K31" s="82"/>
      <c r="L31" s="82"/>
      <c r="M31" s="82"/>
      <c r="N31" s="78">
        <f t="shared" si="1"/>
        <v>1808.236105</v>
      </c>
      <c r="O31" s="82"/>
      <c r="P31" s="78">
        <f t="shared" si="2"/>
        <v>1808.236105</v>
      </c>
      <c r="Q31" s="82"/>
      <c r="R31" s="74">
        <f t="shared" si="3"/>
        <v>1808.236105</v>
      </c>
      <c r="S31" s="78">
        <f t="shared" si="4"/>
        <v>0.273023721123358</v>
      </c>
    </row>
    <row r="32" spans="3:19" ht="58.5" customHeight="1">
      <c r="C32" s="90" t="s">
        <v>70</v>
      </c>
      <c r="D32" s="82">
        <v>461.422</v>
      </c>
      <c r="E32" s="82">
        <v>892.037457</v>
      </c>
      <c r="F32" s="84"/>
      <c r="G32" s="84">
        <v>0.029391</v>
      </c>
      <c r="H32" s="84"/>
      <c r="I32" s="84"/>
      <c r="J32" s="82">
        <v>439.815197</v>
      </c>
      <c r="K32" s="91"/>
      <c r="L32" s="82"/>
      <c r="M32" s="82"/>
      <c r="N32" s="78">
        <f t="shared" si="1"/>
        <v>1793.3040449999999</v>
      </c>
      <c r="O32" s="82"/>
      <c r="P32" s="78">
        <f t="shared" si="2"/>
        <v>1793.3040449999999</v>
      </c>
      <c r="Q32" s="82"/>
      <c r="R32" s="74">
        <f t="shared" si="3"/>
        <v>1793.3040449999999</v>
      </c>
      <c r="S32" s="78">
        <f t="shared" si="4"/>
        <v>0.27076914464744073</v>
      </c>
    </row>
    <row r="33" spans="3:19" ht="36" customHeight="1">
      <c r="C33" s="86" t="s">
        <v>71</v>
      </c>
      <c r="D33" s="82">
        <v>417.627</v>
      </c>
      <c r="E33" s="82">
        <v>0</v>
      </c>
      <c r="F33" s="84"/>
      <c r="G33" s="84"/>
      <c r="H33" s="84"/>
      <c r="I33" s="84"/>
      <c r="J33" s="82">
        <v>0</v>
      </c>
      <c r="K33" s="82"/>
      <c r="L33" s="82"/>
      <c r="M33" s="82"/>
      <c r="N33" s="78">
        <f t="shared" si="1"/>
        <v>417.627</v>
      </c>
      <c r="O33" s="82"/>
      <c r="P33" s="78">
        <f t="shared" si="2"/>
        <v>417.627</v>
      </c>
      <c r="Q33" s="82"/>
      <c r="R33" s="74">
        <f t="shared" si="3"/>
        <v>417.627</v>
      </c>
      <c r="S33" s="78">
        <f t="shared" si="4"/>
        <v>0.06305707383361014</v>
      </c>
    </row>
    <row r="34" spans="3:19" ht="33" customHeight="1">
      <c r="C34" s="92" t="s">
        <v>72</v>
      </c>
      <c r="D34" s="82">
        <v>3.306</v>
      </c>
      <c r="E34" s="82">
        <v>112.505784</v>
      </c>
      <c r="F34" s="84"/>
      <c r="G34" s="84"/>
      <c r="H34" s="84"/>
      <c r="I34" s="84"/>
      <c r="J34" s="93">
        <v>151.521021</v>
      </c>
      <c r="K34" s="82"/>
      <c r="L34" s="82"/>
      <c r="M34" s="82"/>
      <c r="N34" s="78">
        <f t="shared" si="1"/>
        <v>267.332805</v>
      </c>
      <c r="O34" s="82"/>
      <c r="P34" s="78">
        <f t="shared" si="2"/>
        <v>267.332805</v>
      </c>
      <c r="Q34" s="82"/>
      <c r="R34" s="74">
        <f t="shared" si="3"/>
        <v>267.332805</v>
      </c>
      <c r="S34" s="78">
        <f t="shared" si="4"/>
        <v>0.04036430696059188</v>
      </c>
    </row>
    <row r="35" spans="3:19" ht="27.75" customHeight="1">
      <c r="C35" s="94" t="s">
        <v>73</v>
      </c>
      <c r="D35" s="82">
        <v>112.539</v>
      </c>
      <c r="E35" s="82"/>
      <c r="F35" s="84">
        <v>25651.267</v>
      </c>
      <c r="G35" s="84">
        <v>984.29</v>
      </c>
      <c r="H35" s="84">
        <v>11236.533910000002</v>
      </c>
      <c r="I35" s="84"/>
      <c r="J35" s="82">
        <v>11.467</v>
      </c>
      <c r="K35" s="82"/>
      <c r="L35" s="82"/>
      <c r="M35" s="82"/>
      <c r="N35" s="78">
        <f t="shared" si="1"/>
        <v>37996.09691</v>
      </c>
      <c r="O35" s="95">
        <v>-210.815498</v>
      </c>
      <c r="P35" s="78">
        <f t="shared" si="2"/>
        <v>37785.281412</v>
      </c>
      <c r="Q35" s="82"/>
      <c r="R35" s="74">
        <f t="shared" si="3"/>
        <v>37785.281412</v>
      </c>
      <c r="S35" s="78">
        <f t="shared" si="4"/>
        <v>5.705161016457798</v>
      </c>
    </row>
    <row r="36" spans="3:19" ht="27" customHeight="1">
      <c r="C36" s="96" t="s">
        <v>74</v>
      </c>
      <c r="D36" s="62">
        <v>5003.153</v>
      </c>
      <c r="E36" s="82">
        <v>6943.39303</v>
      </c>
      <c r="F36" s="84">
        <v>67.44846</v>
      </c>
      <c r="G36" s="84">
        <v>6.794034</v>
      </c>
      <c r="H36" s="84">
        <v>7.22205</v>
      </c>
      <c r="I36" s="84"/>
      <c r="J36" s="82">
        <v>6795.415</v>
      </c>
      <c r="K36" s="97"/>
      <c r="L36" s="82">
        <v>725.68</v>
      </c>
      <c r="M36" s="82">
        <v>777.49797</v>
      </c>
      <c r="N36" s="78">
        <f t="shared" si="1"/>
        <v>20326.603544</v>
      </c>
      <c r="O36" s="95">
        <v>-8785.07691475</v>
      </c>
      <c r="P36" s="78">
        <f t="shared" si="2"/>
        <v>11541.526629250002</v>
      </c>
      <c r="Q36" s="82"/>
      <c r="R36" s="74">
        <f t="shared" si="3"/>
        <v>11541.526629250002</v>
      </c>
      <c r="S36" s="78">
        <f t="shared" si="4"/>
        <v>1.7426433080552621</v>
      </c>
    </row>
    <row r="37" spans="3:20" ht="24" customHeight="1">
      <c r="C37" s="98" t="s">
        <v>75</v>
      </c>
      <c r="D37" s="82">
        <v>0</v>
      </c>
      <c r="E37" s="82">
        <v>3188.2382660000003</v>
      </c>
      <c r="F37" s="84">
        <v>7885.488</v>
      </c>
      <c r="G37" s="84">
        <v>275</v>
      </c>
      <c r="H37" s="84">
        <v>1837.22</v>
      </c>
      <c r="I37" s="84"/>
      <c r="J37" s="82">
        <v>3848.3976</v>
      </c>
      <c r="K37" s="99">
        <v>8.304</v>
      </c>
      <c r="L37" s="82"/>
      <c r="M37" s="82">
        <v>2250.30151</v>
      </c>
      <c r="N37" s="78">
        <f t="shared" si="1"/>
        <v>19292.949376</v>
      </c>
      <c r="O37" s="87">
        <v>-19292.949376</v>
      </c>
      <c r="P37" s="78">
        <f t="shared" si="2"/>
        <v>0</v>
      </c>
      <c r="Q37" s="82"/>
      <c r="R37" s="74">
        <f t="shared" si="3"/>
        <v>0</v>
      </c>
      <c r="S37" s="78">
        <f t="shared" si="4"/>
        <v>0</v>
      </c>
      <c r="T37" s="2">
        <v>5174.867</v>
      </c>
    </row>
    <row r="38" spans="3:19" ht="23.25" customHeight="1">
      <c r="C38" s="98" t="s">
        <v>76</v>
      </c>
      <c r="D38" s="82">
        <v>154.079</v>
      </c>
      <c r="E38" s="82">
        <v>138.584032</v>
      </c>
      <c r="F38" s="84"/>
      <c r="G38" s="84"/>
      <c r="H38" s="84"/>
      <c r="I38" s="84"/>
      <c r="J38" s="82">
        <v>245.89177500000002</v>
      </c>
      <c r="K38" s="97"/>
      <c r="L38" s="82"/>
      <c r="M38" s="82"/>
      <c r="N38" s="78">
        <f t="shared" si="1"/>
        <v>538.5548070000001</v>
      </c>
      <c r="O38" s="82">
        <f>-'[5] consolidari aug'!F127</f>
        <v>0</v>
      </c>
      <c r="P38" s="78">
        <f t="shared" si="2"/>
        <v>538.5548070000001</v>
      </c>
      <c r="Q38" s="82"/>
      <c r="R38" s="74">
        <f t="shared" si="3"/>
        <v>538.5548070000001</v>
      </c>
      <c r="S38" s="78">
        <f t="shared" si="4"/>
        <v>0.08131583980069457</v>
      </c>
    </row>
    <row r="39" spans="3:19" ht="21" customHeight="1">
      <c r="C39" s="98" t="s">
        <v>77</v>
      </c>
      <c r="D39" s="82"/>
      <c r="E39" s="82">
        <v>37.62533333333334</v>
      </c>
      <c r="F39" s="84"/>
      <c r="G39" s="84"/>
      <c r="H39" s="84">
        <v>0</v>
      </c>
      <c r="I39" s="84"/>
      <c r="J39" s="82"/>
      <c r="K39" s="82"/>
      <c r="L39" s="82"/>
      <c r="M39" s="82">
        <v>0</v>
      </c>
      <c r="N39" s="78">
        <f t="shared" si="1"/>
        <v>37.62533333333334</v>
      </c>
      <c r="O39" s="87"/>
      <c r="P39" s="78">
        <f t="shared" si="2"/>
        <v>37.62533333333334</v>
      </c>
      <c r="Q39" s="82"/>
      <c r="R39" s="74">
        <f t="shared" si="3"/>
        <v>37.62533333333334</v>
      </c>
      <c r="S39" s="78">
        <f t="shared" si="4"/>
        <v>0.005681010619558106</v>
      </c>
    </row>
    <row r="40" spans="3:34" ht="36" customHeight="1">
      <c r="C40" s="63" t="s">
        <v>78</v>
      </c>
      <c r="D40" s="62">
        <v>2156.53</v>
      </c>
      <c r="E40" s="82">
        <v>1923.3777209999998</v>
      </c>
      <c r="F40" s="131">
        <v>0.8941079999999999</v>
      </c>
      <c r="G40" s="84">
        <v>23.697</v>
      </c>
      <c r="H40" s="84">
        <v>13.941</v>
      </c>
      <c r="I40" s="84"/>
      <c r="J40" s="82">
        <v>338.122</v>
      </c>
      <c r="K40" s="82">
        <v>223.686188</v>
      </c>
      <c r="L40" s="82"/>
      <c r="M40" s="82"/>
      <c r="N40" s="78">
        <f t="shared" si="1"/>
        <v>4680.248017</v>
      </c>
      <c r="O40" s="82"/>
      <c r="P40" s="78">
        <f t="shared" si="2"/>
        <v>4680.248017</v>
      </c>
      <c r="Q40" s="82"/>
      <c r="R40" s="74">
        <f t="shared" si="3"/>
        <v>4680.248017</v>
      </c>
      <c r="S40" s="78">
        <f t="shared" si="4"/>
        <v>0.7066658639589309</v>
      </c>
      <c r="T40" s="2">
        <f>R40/R56*100</f>
        <v>69.75110002747499</v>
      </c>
      <c r="U40" s="2">
        <f>3099.02+2.24+6.29+2231.06+52.39+594.86+56.49+0.97</f>
        <v>6043.32</v>
      </c>
      <c r="V40" s="2">
        <v>5033.1</v>
      </c>
      <c r="X40" s="2">
        <f>R40/V40*100</f>
        <v>92.98937070592676</v>
      </c>
      <c r="AA40" s="2">
        <f>2617.65+647.44-775.954</f>
        <v>2489.1360000000004</v>
      </c>
      <c r="AB40" s="2">
        <f>AA40-D40</f>
        <v>332.6060000000002</v>
      </c>
      <c r="AE40" s="74">
        <v>3507.2</v>
      </c>
      <c r="AH40" s="2">
        <f>AE40-R40</f>
        <v>-1173.048017</v>
      </c>
    </row>
    <row r="41" spans="3:19" ht="11.25" customHeight="1" hidden="1">
      <c r="C41" s="63"/>
      <c r="D41" s="62"/>
      <c r="E41" s="82"/>
      <c r="F41" s="84"/>
      <c r="G41" s="84"/>
      <c r="H41" s="84"/>
      <c r="I41" s="84"/>
      <c r="J41" s="100"/>
      <c r="K41" s="82"/>
      <c r="L41" s="82"/>
      <c r="M41" s="82"/>
      <c r="N41" s="78">
        <f t="shared" si="1"/>
        <v>0</v>
      </c>
      <c r="O41" s="82"/>
      <c r="P41" s="78">
        <f t="shared" si="2"/>
        <v>0</v>
      </c>
      <c r="Q41" s="82"/>
      <c r="R41" s="74">
        <f t="shared" si="3"/>
        <v>0</v>
      </c>
      <c r="S41" s="78">
        <f t="shared" si="4"/>
        <v>0</v>
      </c>
    </row>
    <row r="42" spans="3:19" ht="20.25" customHeight="1" hidden="1">
      <c r="C42" s="63" t="s">
        <v>79</v>
      </c>
      <c r="D42" s="62">
        <v>238.067</v>
      </c>
      <c r="E42" s="82"/>
      <c r="F42" s="84"/>
      <c r="G42" s="84"/>
      <c r="H42" s="84"/>
      <c r="I42" s="84"/>
      <c r="J42" s="100"/>
      <c r="K42" s="82"/>
      <c r="L42" s="82"/>
      <c r="M42" s="82"/>
      <c r="N42" s="78">
        <f t="shared" si="1"/>
        <v>238.067</v>
      </c>
      <c r="O42" s="82"/>
      <c r="P42" s="78">
        <f t="shared" si="2"/>
        <v>238.067</v>
      </c>
      <c r="Q42" s="82"/>
      <c r="R42" s="74">
        <f t="shared" si="3"/>
        <v>238.067</v>
      </c>
      <c r="S42" s="78">
        <f t="shared" si="4"/>
        <v>0.03594549297901253</v>
      </c>
    </row>
    <row r="43" spans="3:19" ht="71.25" customHeight="1" hidden="1">
      <c r="C43" s="101" t="s">
        <v>80</v>
      </c>
      <c r="D43" s="62"/>
      <c r="E43" s="82"/>
      <c r="F43" s="84"/>
      <c r="G43" s="84"/>
      <c r="H43" s="84"/>
      <c r="I43" s="84"/>
      <c r="J43" s="100"/>
      <c r="K43" s="82"/>
      <c r="L43" s="82"/>
      <c r="M43" s="82"/>
      <c r="N43" s="78">
        <f t="shared" si="1"/>
        <v>0</v>
      </c>
      <c r="O43" s="82"/>
      <c r="P43" s="78">
        <f t="shared" si="2"/>
        <v>0</v>
      </c>
      <c r="Q43" s="82">
        <f>-P43</f>
        <v>0</v>
      </c>
      <c r="R43" s="74">
        <f t="shared" si="3"/>
        <v>0</v>
      </c>
      <c r="S43" s="78">
        <f t="shared" si="4"/>
        <v>0</v>
      </c>
    </row>
    <row r="44" spans="3:21" ht="22.5" customHeight="1">
      <c r="C44" s="98" t="s">
        <v>81</v>
      </c>
      <c r="D44" s="82">
        <v>116.141263</v>
      </c>
      <c r="E44" s="82">
        <f aca="true" t="shared" si="8" ref="E44:J44">E45</f>
        <v>0</v>
      </c>
      <c r="F44" s="84">
        <f t="shared" si="8"/>
        <v>0</v>
      </c>
      <c r="G44" s="84">
        <f t="shared" si="8"/>
        <v>0</v>
      </c>
      <c r="H44" s="84">
        <f t="shared" si="8"/>
        <v>0</v>
      </c>
      <c r="I44" s="84">
        <f t="shared" si="8"/>
        <v>0</v>
      </c>
      <c r="J44" s="82">
        <f t="shared" si="8"/>
        <v>3.864516</v>
      </c>
      <c r="K44" s="82"/>
      <c r="L44" s="82"/>
      <c r="M44" s="82">
        <f>M45</f>
        <v>0</v>
      </c>
      <c r="N44" s="78">
        <f t="shared" si="1"/>
        <v>120.00577899999999</v>
      </c>
      <c r="O44" s="82"/>
      <c r="P44" s="78">
        <f t="shared" si="2"/>
        <v>120.00577899999999</v>
      </c>
      <c r="Q44" s="82">
        <f>Q45</f>
        <v>-120.00577899999999</v>
      </c>
      <c r="R44" s="102">
        <f t="shared" si="3"/>
        <v>0</v>
      </c>
      <c r="S44" s="78">
        <f t="shared" si="4"/>
        <v>0</v>
      </c>
      <c r="U44" s="2">
        <v>629.1</v>
      </c>
    </row>
    <row r="45" spans="3:21" ht="30">
      <c r="C45" s="103" t="s">
        <v>82</v>
      </c>
      <c r="D45" s="82">
        <v>116.141263</v>
      </c>
      <c r="E45" s="82">
        <v>0</v>
      </c>
      <c r="F45" s="84"/>
      <c r="G45" s="84">
        <v>0</v>
      </c>
      <c r="H45" s="84"/>
      <c r="I45" s="84"/>
      <c r="J45" s="80">
        <v>3.864516</v>
      </c>
      <c r="K45" s="82"/>
      <c r="L45" s="82"/>
      <c r="M45" s="82"/>
      <c r="N45" s="78">
        <f t="shared" si="1"/>
        <v>120.00577899999999</v>
      </c>
      <c r="O45" s="82"/>
      <c r="P45" s="78">
        <f t="shared" si="2"/>
        <v>120.00577899999999</v>
      </c>
      <c r="Q45" s="82">
        <f>-P45</f>
        <v>-120.00577899999999</v>
      </c>
      <c r="R45" s="102">
        <f t="shared" si="3"/>
        <v>0</v>
      </c>
      <c r="S45" s="78">
        <f t="shared" si="4"/>
        <v>0</v>
      </c>
      <c r="U45" s="2">
        <v>-691</v>
      </c>
    </row>
    <row r="46" spans="3:21" ht="36" customHeight="1">
      <c r="C46" s="63" t="s">
        <v>83</v>
      </c>
      <c r="D46" s="82">
        <v>-5.648574</v>
      </c>
      <c r="E46" s="82"/>
      <c r="F46" s="84"/>
      <c r="G46" s="84">
        <v>0</v>
      </c>
      <c r="H46" s="84"/>
      <c r="I46" s="84"/>
      <c r="J46" s="78"/>
      <c r="K46" s="82"/>
      <c r="L46" s="82"/>
      <c r="M46" s="82"/>
      <c r="N46" s="78">
        <f t="shared" si="1"/>
        <v>-5.648574</v>
      </c>
      <c r="O46" s="82"/>
      <c r="P46" s="78">
        <f t="shared" si="2"/>
        <v>-5.648574</v>
      </c>
      <c r="Q46" s="82"/>
      <c r="R46" s="102">
        <f t="shared" si="3"/>
        <v>-5.648574</v>
      </c>
      <c r="S46" s="78">
        <f t="shared" si="4"/>
        <v>-0.000852872414313755</v>
      </c>
      <c r="U46" s="2">
        <f>U40+U44-U45</f>
        <v>7363.42</v>
      </c>
    </row>
    <row r="47" spans="1:34" s="13" customFormat="1" ht="30.75" customHeight="1">
      <c r="A47" s="76"/>
      <c r="B47" s="76"/>
      <c r="C47" s="104" t="s">
        <v>84</v>
      </c>
      <c r="D47" s="66">
        <f>D48+D60+D63+D66</f>
        <v>68871.09899999999</v>
      </c>
      <c r="E47" s="66">
        <f aca="true" t="shared" si="9" ref="E47:M47">E48+E60+E63+E66+E67</f>
        <v>35377.63773783334</v>
      </c>
      <c r="F47" s="66">
        <f t="shared" si="9"/>
        <v>34625.93963900001</v>
      </c>
      <c r="G47" s="66">
        <f t="shared" si="9"/>
        <v>1069.692108</v>
      </c>
      <c r="H47" s="66">
        <f t="shared" si="9"/>
        <v>14892.057077000001</v>
      </c>
      <c r="I47" s="66">
        <f t="shared" si="9"/>
        <v>2.01</v>
      </c>
      <c r="J47" s="66">
        <f t="shared" si="9"/>
        <v>11224.010627</v>
      </c>
      <c r="K47" s="66">
        <f t="shared" si="9"/>
        <v>231.990188</v>
      </c>
      <c r="L47" s="68">
        <f t="shared" si="9"/>
        <v>669.97314319</v>
      </c>
      <c r="M47" s="69">
        <f t="shared" si="9"/>
        <v>2766.7193000000007</v>
      </c>
      <c r="N47" s="69">
        <f aca="true" t="shared" si="10" ref="N47:N66">SUM(D47:M47)</f>
        <v>169731.12882002335</v>
      </c>
      <c r="O47" s="66">
        <f>O48+O60+O63+O66+O67</f>
        <v>-28288.840878749998</v>
      </c>
      <c r="P47" s="69">
        <f aca="true" t="shared" si="11" ref="P47:P66">N47+O47</f>
        <v>141442.28794127336</v>
      </c>
      <c r="Q47" s="66">
        <f>Q48+Q60+Q63+Q66+Q67</f>
        <v>-3095.2907360000004</v>
      </c>
      <c r="R47" s="105">
        <f aca="true" t="shared" si="12" ref="R47:R63">P47+Q47</f>
        <v>138346.99720527336</v>
      </c>
      <c r="S47" s="69">
        <f aca="true" t="shared" si="13" ref="S47:S66">R47/$R$7*100</f>
        <v>20.88887169036288</v>
      </c>
      <c r="T47" s="76">
        <f>R47-R51</f>
        <v>130292.63817202336</v>
      </c>
      <c r="U47" s="76">
        <f>R20-T47</f>
        <v>6482.323841559948</v>
      </c>
      <c r="V47" s="106">
        <f>U47/R7*100</f>
        <v>0.9787594506356557</v>
      </c>
      <c r="W47" s="76"/>
      <c r="X47" s="76"/>
      <c r="Y47" s="76"/>
      <c r="Z47" s="76"/>
      <c r="AA47" s="76"/>
      <c r="AB47" s="76"/>
      <c r="AC47" s="76"/>
      <c r="AD47" s="76"/>
      <c r="AE47" s="76">
        <f>'[5]iunie 2014 (VAL)'!R66</f>
        <v>103859.29287302004</v>
      </c>
      <c r="AF47" s="76"/>
      <c r="AG47" s="76"/>
      <c r="AH47" s="76">
        <f>R47-AE47</f>
        <v>34487.70433225333</v>
      </c>
    </row>
    <row r="48" spans="3:19" ht="19.5" customHeight="1">
      <c r="C48" s="107" t="s">
        <v>85</v>
      </c>
      <c r="D48" s="37">
        <f>SUM(D49:D53)+D59</f>
        <v>66552.30099999999</v>
      </c>
      <c r="E48" s="37">
        <f aca="true" t="shared" si="14" ref="E48:M48">E49+E50+E51+E52+E53+E59</f>
        <v>30585.683281333335</v>
      </c>
      <c r="F48" s="73">
        <f t="shared" si="14"/>
        <v>34648.26032800001</v>
      </c>
      <c r="G48" s="73">
        <f t="shared" si="14"/>
        <v>1080.183063</v>
      </c>
      <c r="H48" s="73">
        <f t="shared" si="14"/>
        <v>14905.65155</v>
      </c>
      <c r="I48" s="73">
        <f t="shared" si="14"/>
        <v>0</v>
      </c>
      <c r="J48" s="37">
        <f t="shared" si="14"/>
        <v>10806.654627</v>
      </c>
      <c r="K48" s="37">
        <f t="shared" si="14"/>
        <v>231.990188</v>
      </c>
      <c r="L48" s="108">
        <f t="shared" si="14"/>
        <v>669.9768</v>
      </c>
      <c r="M48" s="37">
        <f t="shared" si="14"/>
        <v>658.75864</v>
      </c>
      <c r="N48" s="78">
        <f t="shared" si="10"/>
        <v>160139.45947733335</v>
      </c>
      <c r="O48" s="37">
        <f>O49+O50+O51+O52+O53+O59</f>
        <v>-28213.872878749997</v>
      </c>
      <c r="P48" s="78">
        <f t="shared" si="11"/>
        <v>131925.58659858335</v>
      </c>
      <c r="Q48" s="37">
        <f>Q49+Q50+Q51+Q52+Q53+Q59</f>
        <v>0</v>
      </c>
      <c r="R48" s="102">
        <f t="shared" si="12"/>
        <v>131925.58659858335</v>
      </c>
      <c r="S48" s="78">
        <f t="shared" si="13"/>
        <v>19.91930946679501</v>
      </c>
    </row>
    <row r="49" spans="2:19" ht="23.25" customHeight="1">
      <c r="B49" s="109"/>
      <c r="C49" s="110" t="s">
        <v>86</v>
      </c>
      <c r="D49" s="111">
        <v>13593.371</v>
      </c>
      <c r="E49" s="108">
        <v>13113.679</v>
      </c>
      <c r="F49" s="79">
        <v>110.969556</v>
      </c>
      <c r="G49" s="79">
        <v>63.570976</v>
      </c>
      <c r="H49" s="79">
        <v>102.560915</v>
      </c>
      <c r="I49" s="79"/>
      <c r="J49" s="108">
        <v>4662.873</v>
      </c>
      <c r="K49" s="108">
        <v>0</v>
      </c>
      <c r="L49" s="80"/>
      <c r="M49" s="108">
        <v>173.323</v>
      </c>
      <c r="N49" s="78">
        <f t="shared" si="10"/>
        <v>31820.347446999996</v>
      </c>
      <c r="O49" s="93"/>
      <c r="P49" s="78">
        <f t="shared" si="11"/>
        <v>31820.347446999996</v>
      </c>
      <c r="Q49" s="93"/>
      <c r="R49" s="102">
        <f t="shared" si="12"/>
        <v>31820.347446999996</v>
      </c>
      <c r="S49" s="78">
        <f t="shared" si="13"/>
        <v>4.804521734410388</v>
      </c>
    </row>
    <row r="50" spans="2:20" ht="23.25" customHeight="1">
      <c r="B50" s="109"/>
      <c r="C50" s="110" t="s">
        <v>87</v>
      </c>
      <c r="D50" s="108">
        <v>2929.408</v>
      </c>
      <c r="E50" s="108">
        <v>9606.156688</v>
      </c>
      <c r="F50" s="79">
        <v>252.7164</v>
      </c>
      <c r="G50" s="79">
        <v>27.220293</v>
      </c>
      <c r="H50" s="79">
        <v>13879.104161</v>
      </c>
      <c r="I50" s="79">
        <v>0</v>
      </c>
      <c r="J50" s="80">
        <v>3122.732</v>
      </c>
      <c r="K50" s="80">
        <v>0</v>
      </c>
      <c r="L50" s="80">
        <v>14.142</v>
      </c>
      <c r="M50" s="80">
        <v>451.00864</v>
      </c>
      <c r="N50" s="78">
        <f t="shared" si="10"/>
        <v>30282.488181999997</v>
      </c>
      <c r="O50" s="87">
        <v>-7104.392985</v>
      </c>
      <c r="P50" s="78">
        <f t="shared" si="11"/>
        <v>23178.095196999995</v>
      </c>
      <c r="Q50" s="93"/>
      <c r="R50" s="102">
        <f t="shared" si="12"/>
        <v>23178.095196999995</v>
      </c>
      <c r="S50" s="78">
        <f t="shared" si="13"/>
        <v>3.499636901253208</v>
      </c>
      <c r="T50" s="2">
        <f>30072.4-2000</f>
        <v>28072.4</v>
      </c>
    </row>
    <row r="51" spans="2:19" ht="17.25" customHeight="1">
      <c r="B51" s="109"/>
      <c r="C51" s="110" t="s">
        <v>88</v>
      </c>
      <c r="D51" s="108">
        <v>6989.209</v>
      </c>
      <c r="E51" s="108">
        <v>485.666816</v>
      </c>
      <c r="F51" s="79">
        <v>6.4159</v>
      </c>
      <c r="G51" s="79">
        <v>0.195</v>
      </c>
      <c r="H51" s="79">
        <v>3.144474</v>
      </c>
      <c r="I51" s="79">
        <v>0</v>
      </c>
      <c r="J51" s="80">
        <v>1.228446</v>
      </c>
      <c r="K51" s="80">
        <v>0</v>
      </c>
      <c r="L51" s="108">
        <v>655.8348</v>
      </c>
      <c r="M51" s="80">
        <v>34.427</v>
      </c>
      <c r="N51" s="78">
        <f t="shared" si="10"/>
        <v>8176.1214359999985</v>
      </c>
      <c r="O51" s="87">
        <v>-121.76240275</v>
      </c>
      <c r="P51" s="78">
        <f t="shared" si="11"/>
        <v>8054.359033249999</v>
      </c>
      <c r="Q51" s="93"/>
      <c r="R51" s="102">
        <f t="shared" si="12"/>
        <v>8054.359033249999</v>
      </c>
      <c r="S51" s="78">
        <f t="shared" si="13"/>
        <v>1.2161194373018267</v>
      </c>
    </row>
    <row r="52" spans="2:19" ht="18.75" customHeight="1">
      <c r="B52" s="109"/>
      <c r="C52" s="110" t="s">
        <v>89</v>
      </c>
      <c r="D52" s="108">
        <v>2757.812</v>
      </c>
      <c r="E52" s="108">
        <v>1200.383</v>
      </c>
      <c r="F52" s="79"/>
      <c r="G52" s="79">
        <v>1.188</v>
      </c>
      <c r="H52" s="79"/>
      <c r="I52" s="79"/>
      <c r="J52" s="80"/>
      <c r="K52" s="108">
        <v>0</v>
      </c>
      <c r="L52" s="102"/>
      <c r="M52" s="108"/>
      <c r="N52" s="78">
        <f t="shared" si="10"/>
        <v>3959.383</v>
      </c>
      <c r="O52" s="93"/>
      <c r="P52" s="78">
        <f t="shared" si="11"/>
        <v>3959.383</v>
      </c>
      <c r="Q52" s="93"/>
      <c r="R52" s="102">
        <f t="shared" si="12"/>
        <v>3959.383</v>
      </c>
      <c r="S52" s="78">
        <f t="shared" si="13"/>
        <v>0.5978231919069907</v>
      </c>
    </row>
    <row r="53" spans="2:19" ht="26.25" customHeight="1">
      <c r="B53" s="109"/>
      <c r="C53" s="112" t="s">
        <v>90</v>
      </c>
      <c r="D53" s="102">
        <f>SUM(D54:D58)</f>
        <v>39126.365</v>
      </c>
      <c r="E53" s="102">
        <f aca="true" t="shared" si="15" ref="E53:M53">E54+E55+E57+E58+E56</f>
        <v>6179.797777333333</v>
      </c>
      <c r="F53" s="113">
        <f t="shared" si="15"/>
        <v>34278.15847200001</v>
      </c>
      <c r="G53" s="113">
        <f t="shared" si="15"/>
        <v>988.008794</v>
      </c>
      <c r="H53" s="113">
        <f t="shared" si="15"/>
        <v>920.842</v>
      </c>
      <c r="I53" s="113">
        <f t="shared" si="15"/>
        <v>0</v>
      </c>
      <c r="J53" s="102">
        <f t="shared" si="15"/>
        <v>2989.9011809999997</v>
      </c>
      <c r="K53" s="102">
        <f t="shared" si="15"/>
        <v>231.990188</v>
      </c>
      <c r="L53" s="102">
        <f t="shared" si="15"/>
        <v>0</v>
      </c>
      <c r="M53" s="102">
        <f t="shared" si="15"/>
        <v>0</v>
      </c>
      <c r="N53" s="78">
        <f t="shared" si="10"/>
        <v>84715.06341233333</v>
      </c>
      <c r="O53" s="102">
        <f>O54+O55+O57+O58+O56</f>
        <v>-20117.180270999997</v>
      </c>
      <c r="P53" s="78">
        <f t="shared" si="11"/>
        <v>64597.88314133333</v>
      </c>
      <c r="Q53" s="102">
        <f>Q54+Q55+Q57+Q58+Q56</f>
        <v>0</v>
      </c>
      <c r="R53" s="102">
        <f t="shared" si="12"/>
        <v>64597.88314133333</v>
      </c>
      <c r="S53" s="78">
        <f t="shared" si="13"/>
        <v>9.753568343852232</v>
      </c>
    </row>
    <row r="54" spans="2:19" ht="32.25" customHeight="1">
      <c r="B54" s="109"/>
      <c r="C54" s="114" t="s">
        <v>91</v>
      </c>
      <c r="D54" s="108">
        <v>16424.857</v>
      </c>
      <c r="E54" s="80">
        <v>352.7695640000002</v>
      </c>
      <c r="F54" s="115">
        <v>0.048472</v>
      </c>
      <c r="G54" s="115">
        <v>238.527</v>
      </c>
      <c r="H54" s="115"/>
      <c r="I54" s="115">
        <v>0</v>
      </c>
      <c r="J54" s="108">
        <v>1982.741</v>
      </c>
      <c r="K54" s="108"/>
      <c r="L54" s="37"/>
      <c r="M54" s="80"/>
      <c r="N54" s="78">
        <f t="shared" si="10"/>
        <v>18998.943035999997</v>
      </c>
      <c r="O54" s="87">
        <v>-18232.952759999996</v>
      </c>
      <c r="P54" s="78">
        <f t="shared" si="11"/>
        <v>765.9902760000004</v>
      </c>
      <c r="Q54" s="93"/>
      <c r="R54" s="102">
        <f t="shared" si="12"/>
        <v>765.9902760000004</v>
      </c>
      <c r="S54" s="78">
        <f t="shared" si="13"/>
        <v>0.115656088781519</v>
      </c>
    </row>
    <row r="55" spans="2:19" ht="15.75">
      <c r="B55" s="109"/>
      <c r="C55" s="116" t="s">
        <v>92</v>
      </c>
      <c r="D55" s="108">
        <v>7680.039</v>
      </c>
      <c r="E55" s="80">
        <v>409.76009466666665</v>
      </c>
      <c r="F55" s="79">
        <v>0</v>
      </c>
      <c r="G55" s="79">
        <v>0.024956</v>
      </c>
      <c r="H55" s="79"/>
      <c r="I55" s="79"/>
      <c r="J55" s="80">
        <v>210.066</v>
      </c>
      <c r="K55" s="117">
        <v>0.7761879999999999</v>
      </c>
      <c r="L55" s="80"/>
      <c r="M55" s="80"/>
      <c r="N55" s="78">
        <f t="shared" si="10"/>
        <v>8300.666238666667</v>
      </c>
      <c r="O55" s="87">
        <v>-247.30944</v>
      </c>
      <c r="P55" s="78">
        <f t="shared" si="11"/>
        <v>8053.356798666667</v>
      </c>
      <c r="Q55" s="93"/>
      <c r="R55" s="102">
        <f t="shared" si="12"/>
        <v>8053.356798666667</v>
      </c>
      <c r="S55" s="78">
        <f t="shared" si="13"/>
        <v>1.215968110926569</v>
      </c>
    </row>
    <row r="56" spans="2:19" ht="38.25" customHeight="1">
      <c r="B56" s="109"/>
      <c r="C56" s="90" t="s">
        <v>93</v>
      </c>
      <c r="D56" s="108">
        <v>4782.452</v>
      </c>
      <c r="E56" s="80">
        <v>2793.064229</v>
      </c>
      <c r="F56" s="80">
        <v>1.294</v>
      </c>
      <c r="G56" s="80">
        <v>38.401838</v>
      </c>
      <c r="H56" s="80">
        <v>21.162</v>
      </c>
      <c r="I56" s="79"/>
      <c r="J56" s="80">
        <v>479.257181</v>
      </c>
      <c r="K56" s="80">
        <v>231.214</v>
      </c>
      <c r="L56" s="80"/>
      <c r="M56" s="80"/>
      <c r="N56" s="78">
        <f t="shared" si="10"/>
        <v>8346.845248000001</v>
      </c>
      <c r="O56" s="87">
        <v>-1636.918071</v>
      </c>
      <c r="P56" s="78">
        <f t="shared" si="11"/>
        <v>6709.927177000001</v>
      </c>
      <c r="Q56" s="93">
        <v>0</v>
      </c>
      <c r="R56" s="78">
        <f t="shared" si="12"/>
        <v>6709.927177000001</v>
      </c>
      <c r="S56" s="78">
        <f t="shared" si="13"/>
        <v>1.0131250455986716</v>
      </c>
    </row>
    <row r="57" spans="2:19" ht="15.75">
      <c r="B57" s="109"/>
      <c r="C57" s="116" t="s">
        <v>94</v>
      </c>
      <c r="D57" s="108">
        <v>8868.389</v>
      </c>
      <c r="E57" s="80">
        <v>2109.801</v>
      </c>
      <c r="F57" s="79">
        <v>34276.816000000006</v>
      </c>
      <c r="G57" s="79">
        <v>698.7479999999999</v>
      </c>
      <c r="H57" s="79">
        <v>899.68</v>
      </c>
      <c r="I57" s="79"/>
      <c r="J57" s="80">
        <v>35.675</v>
      </c>
      <c r="K57" s="80"/>
      <c r="L57" s="80"/>
      <c r="M57" s="80"/>
      <c r="N57" s="78">
        <f t="shared" si="10"/>
        <v>46889.10900000001</v>
      </c>
      <c r="O57" s="93"/>
      <c r="P57" s="78">
        <f t="shared" si="11"/>
        <v>46889.10900000001</v>
      </c>
      <c r="Q57" s="93"/>
      <c r="R57" s="102">
        <f t="shared" si="12"/>
        <v>46889.10900000001</v>
      </c>
      <c r="S57" s="78">
        <f t="shared" si="13"/>
        <v>7.079738638079422</v>
      </c>
    </row>
    <row r="58" spans="2:19" ht="15.75">
      <c r="B58" s="109"/>
      <c r="C58" s="116" t="s">
        <v>95</v>
      </c>
      <c r="D58" s="108">
        <v>1370.628</v>
      </c>
      <c r="E58" s="80">
        <v>514.4028896666666</v>
      </c>
      <c r="F58" s="79">
        <v>0</v>
      </c>
      <c r="G58" s="79">
        <v>12.307</v>
      </c>
      <c r="H58" s="79">
        <v>0</v>
      </c>
      <c r="I58" s="79"/>
      <c r="J58" s="80">
        <v>282.162</v>
      </c>
      <c r="K58" s="80">
        <v>0</v>
      </c>
      <c r="L58" s="78">
        <v>0</v>
      </c>
      <c r="M58" s="80"/>
      <c r="N58" s="78">
        <f t="shared" si="10"/>
        <v>2179.4998896666666</v>
      </c>
      <c r="O58" s="93"/>
      <c r="P58" s="78">
        <f t="shared" si="11"/>
        <v>2179.4998896666666</v>
      </c>
      <c r="Q58" s="93"/>
      <c r="R58" s="102">
        <f t="shared" si="12"/>
        <v>2179.4998896666666</v>
      </c>
      <c r="S58" s="78">
        <f t="shared" si="13"/>
        <v>0.32908046046605266</v>
      </c>
    </row>
    <row r="59" spans="2:19" s="93" customFormat="1" ht="31.5" customHeight="1">
      <c r="B59" s="118"/>
      <c r="C59" s="119" t="s">
        <v>96</v>
      </c>
      <c r="D59" s="108">
        <v>1156.136</v>
      </c>
      <c r="E59" s="80">
        <v>0</v>
      </c>
      <c r="F59" s="79">
        <v>0</v>
      </c>
      <c r="G59" s="79"/>
      <c r="H59" s="79"/>
      <c r="I59" s="79">
        <v>0</v>
      </c>
      <c r="J59" s="80">
        <v>29.92</v>
      </c>
      <c r="K59" s="78">
        <v>0</v>
      </c>
      <c r="L59" s="78"/>
      <c r="M59" s="80"/>
      <c r="N59" s="78">
        <f t="shared" si="10"/>
        <v>1186.056</v>
      </c>
      <c r="O59" s="87">
        <v>-870.5372199999999</v>
      </c>
      <c r="P59" s="78">
        <f t="shared" si="11"/>
        <v>315.5187800000001</v>
      </c>
      <c r="R59" s="102">
        <f t="shared" si="12"/>
        <v>315.5187800000001</v>
      </c>
      <c r="S59" s="78">
        <f t="shared" si="13"/>
        <v>0.04763985807036088</v>
      </c>
    </row>
    <row r="60" spans="2:19" ht="19.5" customHeight="1">
      <c r="B60" s="109"/>
      <c r="C60" s="107" t="s">
        <v>97</v>
      </c>
      <c r="D60" s="78">
        <f>SUM(D61:D62)</f>
        <v>780.066</v>
      </c>
      <c r="E60" s="78">
        <f aca="true" t="shared" si="16" ref="E60:M60">E61+E62</f>
        <v>3953.213631</v>
      </c>
      <c r="F60" s="120">
        <f t="shared" si="16"/>
        <v>1.452807</v>
      </c>
      <c r="G60" s="120">
        <f t="shared" si="16"/>
        <v>0.837</v>
      </c>
      <c r="H60" s="120">
        <f t="shared" si="16"/>
        <v>0</v>
      </c>
      <c r="I60" s="120">
        <f t="shared" si="16"/>
        <v>2.01</v>
      </c>
      <c r="J60" s="78">
        <f t="shared" si="16"/>
        <v>423.226</v>
      </c>
      <c r="K60" s="78">
        <f t="shared" si="16"/>
        <v>0</v>
      </c>
      <c r="L60" s="80">
        <f t="shared" si="16"/>
        <v>0</v>
      </c>
      <c r="M60" s="78">
        <f t="shared" si="16"/>
        <v>1857.2900500000005</v>
      </c>
      <c r="N60" s="78">
        <f t="shared" si="10"/>
        <v>7018.095488000001</v>
      </c>
      <c r="O60" s="78">
        <f>O61+O62</f>
        <v>-28.89</v>
      </c>
      <c r="P60" s="78">
        <f t="shared" si="11"/>
        <v>6989.2054880000005</v>
      </c>
      <c r="Q60" s="93">
        <f>Q61+Q62</f>
        <v>0</v>
      </c>
      <c r="R60" s="102">
        <f t="shared" si="12"/>
        <v>6989.2054880000005</v>
      </c>
      <c r="S60" s="78">
        <f t="shared" si="13"/>
        <v>1.0552929922995622</v>
      </c>
    </row>
    <row r="61" spans="2:19" ht="19.5" customHeight="1">
      <c r="B61" s="109"/>
      <c r="C61" s="116" t="s">
        <v>98</v>
      </c>
      <c r="D61" s="80">
        <v>780.066</v>
      </c>
      <c r="E61" s="108">
        <v>3846.203046</v>
      </c>
      <c r="F61" s="79">
        <v>1.452807</v>
      </c>
      <c r="G61" s="79">
        <v>0.837</v>
      </c>
      <c r="H61" s="79"/>
      <c r="I61" s="79">
        <v>2.01</v>
      </c>
      <c r="J61" s="80">
        <v>423.226</v>
      </c>
      <c r="K61" s="80">
        <v>0</v>
      </c>
      <c r="L61" s="78">
        <v>0</v>
      </c>
      <c r="M61" s="108">
        <v>1857.2900500000005</v>
      </c>
      <c r="N61" s="78">
        <f t="shared" si="10"/>
        <v>6911.084903000001</v>
      </c>
      <c r="O61" s="78">
        <v>-28.89</v>
      </c>
      <c r="P61" s="78">
        <f t="shared" si="11"/>
        <v>6882.1949030000005</v>
      </c>
      <c r="Q61" s="93"/>
      <c r="R61" s="102">
        <f t="shared" si="12"/>
        <v>6882.1949030000005</v>
      </c>
      <c r="S61" s="78">
        <f t="shared" si="13"/>
        <v>1.0391355734561378</v>
      </c>
    </row>
    <row r="62" spans="2:19" ht="19.5" customHeight="1">
      <c r="B62" s="109"/>
      <c r="C62" s="116" t="s">
        <v>99</v>
      </c>
      <c r="D62" s="80">
        <v>0</v>
      </c>
      <c r="E62" s="108">
        <v>107.01058499999999</v>
      </c>
      <c r="F62" s="115"/>
      <c r="G62" s="115"/>
      <c r="H62" s="115"/>
      <c r="I62" s="115"/>
      <c r="J62" s="80">
        <v>0</v>
      </c>
      <c r="K62" s="78"/>
      <c r="L62" s="78"/>
      <c r="M62" s="108"/>
      <c r="N62" s="78">
        <f t="shared" si="10"/>
        <v>107.01058499999999</v>
      </c>
      <c r="O62" s="93"/>
      <c r="P62" s="78">
        <f t="shared" si="11"/>
        <v>107.01058499999999</v>
      </c>
      <c r="Q62" s="93">
        <v>0</v>
      </c>
      <c r="R62" s="102">
        <f t="shared" si="12"/>
        <v>107.01058499999999</v>
      </c>
      <c r="S62" s="78">
        <f t="shared" si="13"/>
        <v>0.016157418843424427</v>
      </c>
    </row>
    <row r="63" spans="2:19" ht="23.25" customHeight="1">
      <c r="B63" s="109"/>
      <c r="C63" s="107" t="s">
        <v>81</v>
      </c>
      <c r="D63" s="102">
        <f>D64+D65</f>
        <v>1928.771</v>
      </c>
      <c r="E63" s="102">
        <f>E64+E65</f>
        <v>959.3041260000001</v>
      </c>
      <c r="F63" s="115">
        <v>0</v>
      </c>
      <c r="G63" s="115">
        <v>0</v>
      </c>
      <c r="H63" s="115"/>
      <c r="I63" s="115"/>
      <c r="J63" s="102">
        <f>J64+J65</f>
        <v>2.623</v>
      </c>
      <c r="K63" s="78"/>
      <c r="L63" s="78">
        <f>L64+L65</f>
        <v>0</v>
      </c>
      <c r="M63" s="102">
        <f>M64+M65</f>
        <v>250.67061</v>
      </c>
      <c r="N63" s="78">
        <f t="shared" si="10"/>
        <v>3141.3687360000004</v>
      </c>
      <c r="O63" s="102">
        <f>O64+O65</f>
        <v>-46.078</v>
      </c>
      <c r="P63" s="78">
        <f t="shared" si="11"/>
        <v>3095.2907360000004</v>
      </c>
      <c r="Q63" s="102">
        <f>Q64+Q65</f>
        <v>-3095.2907360000004</v>
      </c>
      <c r="R63" s="102">
        <f t="shared" si="12"/>
        <v>0</v>
      </c>
      <c r="S63" s="78">
        <f t="shared" si="13"/>
        <v>0</v>
      </c>
    </row>
    <row r="64" spans="2:19" ht="15.75">
      <c r="B64" s="109"/>
      <c r="C64" s="121" t="s">
        <v>100</v>
      </c>
      <c r="D64" s="122">
        <v>101.8</v>
      </c>
      <c r="E64" s="108">
        <v>0</v>
      </c>
      <c r="F64" s="115">
        <v>0</v>
      </c>
      <c r="G64" s="115">
        <v>0</v>
      </c>
      <c r="H64" s="115"/>
      <c r="I64" s="115">
        <v>0</v>
      </c>
      <c r="J64" s="108"/>
      <c r="K64" s="78"/>
      <c r="L64" s="78"/>
      <c r="M64" s="108"/>
      <c r="N64" s="123">
        <f t="shared" si="10"/>
        <v>101.8</v>
      </c>
      <c r="O64" s="93"/>
      <c r="P64" s="78">
        <f t="shared" si="11"/>
        <v>101.8</v>
      </c>
      <c r="Q64" s="93">
        <v>-101.8</v>
      </c>
      <c r="R64" s="102"/>
      <c r="S64" s="78">
        <f t="shared" si="13"/>
        <v>0</v>
      </c>
    </row>
    <row r="65" spans="2:19" ht="19.5" customHeight="1">
      <c r="B65" s="109"/>
      <c r="C65" s="121" t="s">
        <v>101</v>
      </c>
      <c r="D65" s="108">
        <v>1826.971</v>
      </c>
      <c r="E65" s="108">
        <v>959.3041260000001</v>
      </c>
      <c r="F65" s="115">
        <v>0</v>
      </c>
      <c r="G65" s="115">
        <v>0</v>
      </c>
      <c r="H65" s="115"/>
      <c r="I65" s="115">
        <v>0</v>
      </c>
      <c r="J65" s="108">
        <v>2.623</v>
      </c>
      <c r="K65" s="78"/>
      <c r="L65" s="78"/>
      <c r="M65" s="108">
        <v>250.67061</v>
      </c>
      <c r="N65" s="78">
        <f t="shared" si="10"/>
        <v>3039.568736</v>
      </c>
      <c r="O65" s="87">
        <v>-46.078</v>
      </c>
      <c r="P65" s="78">
        <f t="shared" si="11"/>
        <v>2993.490736</v>
      </c>
      <c r="Q65" s="93">
        <v>-2993.490736</v>
      </c>
      <c r="R65" s="102">
        <f>P65+Q65</f>
        <v>0</v>
      </c>
      <c r="S65" s="78">
        <f t="shared" si="13"/>
        <v>0</v>
      </c>
    </row>
    <row r="66" spans="2:19" ht="34.5" customHeight="1">
      <c r="B66" s="109"/>
      <c r="C66" s="124" t="s">
        <v>102</v>
      </c>
      <c r="D66" s="108">
        <v>-390.039</v>
      </c>
      <c r="E66" s="108">
        <v>-120.5633005</v>
      </c>
      <c r="F66" s="115">
        <v>-23.773496</v>
      </c>
      <c r="G66" s="115">
        <v>-11.327955</v>
      </c>
      <c r="H66" s="115">
        <v>-13.594473</v>
      </c>
      <c r="I66" s="115">
        <v>0</v>
      </c>
      <c r="J66" s="115">
        <v>-8.493</v>
      </c>
      <c r="K66" s="78"/>
      <c r="L66" s="108">
        <v>-0.00365681</v>
      </c>
      <c r="M66" s="108"/>
      <c r="N66" s="78">
        <f t="shared" si="10"/>
        <v>-567.79488131</v>
      </c>
      <c r="O66" s="93"/>
      <c r="P66" s="78">
        <f t="shared" si="11"/>
        <v>-567.79488131</v>
      </c>
      <c r="Q66" s="93"/>
      <c r="R66" s="102">
        <f>P66+Q66</f>
        <v>-567.79488131</v>
      </c>
      <c r="S66" s="78">
        <f t="shared" si="13"/>
        <v>-0.0857307687316926</v>
      </c>
    </row>
    <row r="67" spans="3:19" ht="12" customHeight="1">
      <c r="C67" s="124"/>
      <c r="D67" s="108"/>
      <c r="E67" s="108"/>
      <c r="F67" s="115"/>
      <c r="G67" s="115"/>
      <c r="H67" s="115"/>
      <c r="I67" s="115"/>
      <c r="J67" s="37"/>
      <c r="K67" s="78"/>
      <c r="L67" s="108"/>
      <c r="M67" s="108"/>
      <c r="N67" s="78"/>
      <c r="O67" s="93"/>
      <c r="P67" s="78"/>
      <c r="Q67" s="93"/>
      <c r="R67" s="102"/>
      <c r="S67" s="78"/>
    </row>
    <row r="68" spans="3:34" ht="26.25" customHeight="1" thickBot="1">
      <c r="C68" s="125" t="s">
        <v>103</v>
      </c>
      <c r="D68" s="126">
        <f aca="true" t="shared" si="17" ref="D68:M68">D20-D47</f>
        <v>-6409.01335400001</v>
      </c>
      <c r="E68" s="126">
        <f t="shared" si="17"/>
        <v>1521.4731504999872</v>
      </c>
      <c r="F68" s="127">
        <f t="shared" si="17"/>
        <v>-1020.8420710000137</v>
      </c>
      <c r="G68" s="127">
        <f t="shared" si="17"/>
        <v>220.11831699999993</v>
      </c>
      <c r="H68" s="127">
        <f t="shared" si="17"/>
        <v>-686.7931169999993</v>
      </c>
      <c r="I68" s="127">
        <f t="shared" si="17"/>
        <v>-2.01</v>
      </c>
      <c r="J68" s="126">
        <f t="shared" si="17"/>
        <v>1512.9607990000004</v>
      </c>
      <c r="K68" s="126">
        <f t="shared" si="17"/>
        <v>0</v>
      </c>
      <c r="L68" s="126">
        <f t="shared" si="17"/>
        <v>55.70685680999998</v>
      </c>
      <c r="M68" s="126">
        <f t="shared" si="17"/>
        <v>261.080179999999</v>
      </c>
      <c r="N68" s="126">
        <f>SUM(D68:M68)</f>
        <v>-4547.3192386900355</v>
      </c>
      <c r="O68" s="127">
        <f>O20-O47</f>
        <v>-0.000910000002477318</v>
      </c>
      <c r="P68" s="126">
        <f>P20-P47</f>
        <v>-4547.320148690051</v>
      </c>
      <c r="Q68" s="126">
        <f>Q20-Q47</f>
        <v>2975.2849570000003</v>
      </c>
      <c r="R68" s="126">
        <f>R20-R47</f>
        <v>-1572.0351916900545</v>
      </c>
      <c r="S68" s="128">
        <f>R68/$R$7*100</f>
        <v>-0.2373599866661716</v>
      </c>
      <c r="U68" s="129"/>
      <c r="V68" s="130">
        <f>U68/$R$7*100</f>
        <v>0</v>
      </c>
      <c r="AH68" s="2">
        <f>AH20-AH47</f>
        <v>1903.655763289993</v>
      </c>
    </row>
    <row r="69" ht="19.5" customHeight="1" thickTop="1"/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3"/>
  <headerFooter alignWithMargins="0">
    <oddFooter>&amp;L&amp;D   &amp;T&amp;C&amp;F</oddFooter>
  </headerFooter>
  <rowBreaks count="1" manualBreakCount="1">
    <brk id="46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2014-09-25T10:55:05Z</cp:lastPrinted>
  <dcterms:created xsi:type="dcterms:W3CDTF">2014-09-25T05:42:56Z</dcterms:created>
  <dcterms:modified xsi:type="dcterms:W3CDTF">2014-09-25T10:55:08Z</dcterms:modified>
  <cp:category/>
  <cp:version/>
  <cp:contentType/>
  <cp:contentStatus/>
</cp:coreProperties>
</file>