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decembrie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'[2]data input'!#REF!</definedName>
    <definedName name="___bas2">'[2]data input'!#REF!</definedName>
    <definedName name="___bas3">'[2]data input'!#REF!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PI97">'[4]REER Forecast'!#REF!</definedName>
    <definedName name="___RES2">'[3]RES'!#REF!</definedName>
    <definedName name="___rge1">#REF!</definedName>
    <definedName name="___som1">'[2]data input'!#REF!</definedName>
    <definedName name="___som2">'[2]data input'!#REF!</definedName>
    <definedName name="___som3">'[2]data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'[7]EU2DBase'!#REF!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'[13]INT_RATES_old'!$A$1:$I$34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'[13]INT_RATES_old'!$A$1:$I$34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'[16]LINK'!$A$1:$A$42</definedName>
    <definedName name="a_11">WEO '[16]LINK'!$A$1:$A$42</definedName>
    <definedName name="a_14">#REF!</definedName>
    <definedName name="a_15">WEO '[16]LINK'!$A$1:$A$42</definedName>
    <definedName name="a_17">WEO '[16]LINK'!$A$1:$A$42</definedName>
    <definedName name="a_2">#REF!</definedName>
    <definedName name="a_20">WEO '[16]LINK'!$A$1:$A$42</definedName>
    <definedName name="a_22">WEO '[16]LINK'!$A$1:$A$42</definedName>
    <definedName name="a_24">WEO '[16]LINK'!$A$1:$A$42</definedName>
    <definedName name="a_25">#REF!</definedName>
    <definedName name="a_28">WEO '[16]LINK'!$A$1:$A$42</definedName>
    <definedName name="a_37">WEO '[16]LINK'!$A$1:$A$42</definedName>
    <definedName name="a_38">WEO '[16]LINK'!$A$1:$A$42</definedName>
    <definedName name="a_46">WEO '[16]LINK'!$A$1:$A$42</definedName>
    <definedName name="a_47">WEO '[16]LINK'!$A$1:$A$42</definedName>
    <definedName name="a_49">WEO '[16]LINK'!$A$1:$A$42</definedName>
    <definedName name="a_54">WEO '[16]LINK'!$A$1:$A$42</definedName>
    <definedName name="a_55">WEO '[16]LINK'!$A$1:$A$42</definedName>
    <definedName name="a_56">WEO '[16]LINK'!$A$1:$A$42</definedName>
    <definedName name="a_57">WEO '[16]LINK'!$A$1:$A$42</definedName>
    <definedName name="a_61">WEO '[16]LINK'!$A$1:$A$42</definedName>
    <definedName name="a_64">WEO '[16]LINK'!$A$1:$A$42</definedName>
    <definedName name="a_65">WEO '[16]LINK'!$A$1:$A$42</definedName>
    <definedName name="a_66">WEO '[16]LINK'!$A$1:$A$42</definedName>
    <definedName name="a47">WEO '[16]LINK'!$A$1:$A$42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'[16]LINK'!$A$1:$A$42</definedName>
    <definedName name="CHART2_11">#REF!</definedName>
    <definedName name="chart2_15">WEO '[16]LINK'!$A$1:$A$42</definedName>
    <definedName name="chart2_17">WEO '[16]LINK'!$A$1:$A$42</definedName>
    <definedName name="chart2_20">WEO '[16]LINK'!$A$1:$A$42</definedName>
    <definedName name="chart2_22">WEO '[16]LINK'!$A$1:$A$42</definedName>
    <definedName name="chart2_24">WEO '[16]LINK'!$A$1:$A$42</definedName>
    <definedName name="chart2_28">WEO '[16]LINK'!$A$1:$A$42</definedName>
    <definedName name="chart2_37">WEO '[16]LINK'!$A$1:$A$42</definedName>
    <definedName name="chart2_38">WEO '[16]LINK'!$A$1:$A$42</definedName>
    <definedName name="chart2_46">WEO '[16]LINK'!$A$1:$A$42</definedName>
    <definedName name="chart2_47">WEO '[16]LINK'!$A$1:$A$42</definedName>
    <definedName name="chart2_49">WEO '[16]LINK'!$A$1:$A$42</definedName>
    <definedName name="chart2_54">WEO '[16]LINK'!$A$1:$A$42</definedName>
    <definedName name="chart2_55">WEO '[16]LINK'!$A$1:$A$42</definedName>
    <definedName name="chart2_56">WEO '[16]LINK'!$A$1:$A$42</definedName>
    <definedName name="chart2_57">WEO '[16]LINK'!$A$1:$A$42</definedName>
    <definedName name="chart2_61">WEO '[16]LINK'!$A$1:$A$42</definedName>
    <definedName name="chart2_64">WEO '[16]LINK'!$A$1:$A$42</definedName>
    <definedName name="chart2_65">WEO '[16]LINK'!$A$1:$A$42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WEO '[16]LINK'!$A$1:$A$42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'[43]NPV_base'!#REF!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'[43]NPV_base'!#REF!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'[60]Q2'!$E$63:$AH$63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'[61]CAgds'!$D$14:$BO$14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'[61]CAinc'!$D$14:$BO$14</definedName>
    <definedName name="MISC3">#REF!</definedName>
    <definedName name="MISC4">'[3]OUTPUT'!#REF!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'[60]Q2'!$E$47:$AH$47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'[30]weo_real'!#REF!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'[30]weo_real'!#REF!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'[22]Q1'!$E$45:$AH$45</definedName>
    <definedName name="pchNX_R">'[30]weo_real'!#REF!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'decembrie 2015'!$C$2:$S$62</definedName>
    <definedName name="PRINT_AREA_MI">'[41]EU2DBase'!$C$12:$U$156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'decembrie 2015'!$9:$14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'[71]2001_02 Debt Service :Debtind'!$B$2:$J$72</definedName>
    <definedName name="PROJ">'[71]MT_Low:XMS'!$B$2:$N$57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'[16]LINK'!$A$1:$A$42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'[13]SEI_OLD'!$A$1:$G$59</definedName>
    <definedName name="Table_1_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0____Mozambique____Medium_Term_External_Debt__1997_2015">#REF!</definedName>
    <definedName name="Table_10_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1__Armenia___Average_Monthly_Wages_in_the_State_Sector__1994_99__1">'[13]WAGES_old'!$A$1:$F$63</definedName>
    <definedName name="Table_12.__Armenia__Labor_Force__Employment__and_Unemployment__1994_99">'[13]EMPLOY_old'!$A$1:$H$53</definedName>
    <definedName name="Table_12___Armenia__Labor_Force__Employment__and_Unemployment__1994_99">'[13]EMPLOY_old'!$A$1:$H$53</definedName>
    <definedName name="Table_13._Armenia___Employment_in_the_Public_Sector__1994_99">'[13]EMPL_PUBL_old'!$A$1:$F$27</definedName>
    <definedName name="Table_13_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4__Armenia___Budgetary_Sector_Employment__1994_99">'[13]EMPL_BUDG_old'!$A$1:$K$17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'[13]EXPEN_old'!$A$1:$F$25</definedName>
    <definedName name="Table_19_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'[13]NGDP_R_old'!$A$1:$L$35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'[13]TAX_REV_old'!$A$1:$F$24</definedName>
    <definedName name="Table_20__Armenia___Composition_of_Tax_Revenues_in_Consolidated_Government_Budget__1994_99">'[13]TAX_REV_old'!$A$1:$F$24</definedName>
    <definedName name="Table_21._Armenia___Accounts_of_the_Central_Bank__1994_99">'[13]CBANK_old'!$A$1:$U$46</definedName>
    <definedName name="Table_21__Armenia___Accounts_of_the_Central_Bank__1994_99">'[13]CBANK_old'!$A$1:$U$46</definedName>
    <definedName name="Table_22._Armenia___Monetary_Survey__1994_99">'[13]MSURVEY_old'!$A$1:$Q$52</definedName>
    <definedName name="Table_22_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3__Armenia___Commercial_Banks___Interest_Rates_for_Loans_and_Deposits_in_Drams_and_U_S__Dollars__1996_99">'[13]INT_RATES_old'!$A$1:$R$32</definedName>
    <definedName name="Table_24._Armenia___Treasury_Bills__1995_99">'[13]Tbill_old'!$A$1:$U$31</definedName>
    <definedName name="Table_24_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5__Armenia___Quarterly_Balance_of_Payments_and_External_Financing__1995_99">'[13]BOP_Q_OLD'!$A$1:$F$74</definedName>
    <definedName name="Table_26._Armenia___Summary_External_Debt_Data__1995_99">'[13]EXTDEBT_OLD'!$A$1:$F$45</definedName>
    <definedName name="Table_26__Armenia___Summary_External_Debt_Data__1995_99">'[13]EXTDEBT_OLD'!$A$1:$F$45</definedName>
    <definedName name="Table_27.__Armenia___Commodity_Composition_of_Trade__1995_99">'[13]COMP_TRADE'!$A$1:$F$29</definedName>
    <definedName name="Table_27___Armenia___Commodity_Composition_of_Trade__1995_99">'[13]COMP_TRADE'!$A$1:$F$29</definedName>
    <definedName name="Table_28._Armenia___Direction_of_Trade__1995_99">'[13]DOT'!$A$1:$F$66</definedName>
    <definedName name="Table_28__Armenia___Direction_of_Trade__1995_99">'[13]DOT'!$A$1:$F$66</definedName>
    <definedName name="Table_29._Armenia___Incorporatized_and_Partially_Privatized_Enterprises__1994_99">'[13]PRIVATE_OLD'!$A$1:$G$29</definedName>
    <definedName name="Table_29_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'[13]GDP_q_old'!$A$1:$P$31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'[13]BNKIND_old'!$A$1:$M$16</definedName>
    <definedName name="Table_30__Armenia___Banking_System_Indicators__1997_99">'[13]BNKIND_old'!$A$1:$M$16</definedName>
    <definedName name="Table_31._Armenia___Banking_Sector_Loans__1996_99">'[13]BNKLOANS_old'!$A$1:$O$40</definedName>
    <definedName name="Table_31__Armenia___Banking_Sector_Loans__1996_99">'[13]BNKLOANS_old'!$A$1:$O$40</definedName>
    <definedName name="Table_32._Armenia___Total_Electricity_Generation__Distribution_and_Collection__1994_99">'[13]ELECTR_old'!$A$1:$F$51</definedName>
    <definedName name="Table_32__Armenia___Total_Electricity_Generation__Distribution_and_Collection__1994_99">'[13]ELECTR_old'!$A$1:$F$51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'[13]taxrevSum'!$A$1:$F$52</definedName>
    <definedName name="Table_34_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___Moldova____Monetary_Survey_and_Projections__1994_98_1">#REF!</definedName>
    <definedName name="Table_4_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_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6___Moldova__Balance_of_Payments__1994_98">#REF!</definedName>
    <definedName name="Table_6__Armenia___Production_of_Selected_Industrial_Commodities__1994_99">'[13]INDCOM_old'!$A$1:$L$31</definedName>
    <definedName name="Table_7._Armenia___Consumer_Prices__1994_99">'[13]CPI_old'!$A$1:$I$102</definedName>
    <definedName name="Table_7__Armenia___Consumer_Prices__1994_99">'[13]CPI_old'!$A$1:$I$102</definedName>
    <definedName name="Table_8.__Armenia___Selected_Energy_Prices__1994_99__1">'[13]ENERGY_old'!$A$1:$AF$25</definedName>
    <definedName name="Table_8___Armenia___Selected_Energy_Prices__1994_99__1">'[13]ENERGY_old'!$A$1:$AF$25</definedName>
    <definedName name="Table_9._Armenia___Regulated_Prices_for_Main_Commodities_and_Services__1994_99__1">'[13]MAINCOM_old '!$A$1:$H$20</definedName>
    <definedName name="Table_9__Armenia___Regulated_Prices_for_Main_Commodities_and_Services__1994_99__1">'[13]MAINCOM_old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'[61]CAgds'!$D$12:$BO$12</definedName>
    <definedName name="XGS">#REF!</definedName>
    <definedName name="xinc">'[24]CAinc'!$D$12:$BO$12</definedName>
    <definedName name="xinc_11">'[61]CAinc'!$D$12:$BO$12</definedName>
    <definedName name="xnfs">'[24]CAnfs'!$D$12:$BO$12</definedName>
    <definedName name="xnfs_11">'[61]CAnfs'!$D$12:$BO$12</definedName>
    <definedName name="XOF">#REF!</definedName>
    <definedName name="xr">#REF!</definedName>
    <definedName name="xxWRS_1">WEO '[16]LINK'!$A$1:$A$42</definedName>
    <definedName name="xxWRS_1_15">WEO '[16]LINK'!$A$1:$A$42</definedName>
    <definedName name="xxWRS_1_17">WEO '[16]LINK'!$A$1:$A$42</definedName>
    <definedName name="xxWRS_1_2">#REF!</definedName>
    <definedName name="xxWRS_1_20">WEO '[16]LINK'!$A$1:$A$42</definedName>
    <definedName name="xxWRS_1_22">WEO '[16]LINK'!$A$1:$A$42</definedName>
    <definedName name="xxWRS_1_24">WEO '[16]LINK'!$A$1:$A$42</definedName>
    <definedName name="xxWRS_1_28">WEO '[16]LINK'!$A$1:$A$42</definedName>
    <definedName name="xxWRS_1_37">WEO '[16]LINK'!$A$1:$A$42</definedName>
    <definedName name="xxWRS_1_38">WEO '[16]LINK'!$A$1:$A$42</definedName>
    <definedName name="xxWRS_1_46">WEO '[16]LINK'!$A$1:$A$42</definedName>
    <definedName name="xxWRS_1_47">WEO '[16]LINK'!$A$1:$A$42</definedName>
    <definedName name="xxWRS_1_49">WEO '[16]LINK'!$A$1:$A$42</definedName>
    <definedName name="xxWRS_1_54">WEO '[16]LINK'!$A$1:$A$42</definedName>
    <definedName name="xxWRS_1_55">WEO '[16]LINK'!$A$1:$A$42</definedName>
    <definedName name="xxWRS_1_56">WEO '[16]LINK'!$A$1:$A$42</definedName>
    <definedName name="xxWRS_1_57">WEO '[16]LINK'!$A$1:$A$42</definedName>
    <definedName name="xxWRS_1_61">WEO '[16]LINK'!$A$1:$A$42</definedName>
    <definedName name="xxWRS_1_63">WEO '[16]LINK'!$A$1:$A$42</definedName>
    <definedName name="xxWRS_1_64">WEO '[16]LINK'!$A$1:$A$42</definedName>
    <definedName name="xxWRS_1_65">WEO '[16]LINK'!$A$1:$A$42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<sst xmlns="http://schemas.openxmlformats.org/spreadsheetml/2006/main" count="110" uniqueCount="102">
  <si>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 CONSOLIDAT </t>
  </si>
  <si>
    <t xml:space="preserve">Realizări  01.01 - 31.12.2015 </t>
  </si>
  <si>
    <t>PIB 2015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</si>
  <si>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</si>
  <si>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</si>
  <si>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</si>
  <si>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</si>
  <si>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</si>
  <si>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</si>
  <si>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</si>
  <si>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</si>
  <si>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</si>
  <si>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</si>
  <si>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</si>
  <si>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</si>
  <si>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</si>
  <si>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</si>
  <si>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</si>
  <si>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</si>
  <si>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</si>
  <si>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</si>
  <si>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</si>
  <si>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</si>
  <si>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</si>
  <si>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</si>
  <si>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</si>
  <si>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</si>
  <si>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</si>
  <si>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</si>
  <si>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</si>
  <si>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</si>
  <si>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</si>
  <si>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</si>
  <si>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</si>
  <si>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</si>
  <si>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</si>
  <si>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</si>
  <si>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</si>
  <si>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</si>
  <si>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</si>
  <si>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</si>
  <si>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</si>
  <si>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</si>
  <si>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</si>
  <si>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</si>
  <si>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</si>
  <si>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</si>
  <si>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</si>
  <si>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</si>
  <si>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</si>
  <si>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</si>
  <si>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</si>
  <si>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</si>
  <si>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</si>
  <si>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
proprii</t>
  </si>
  <si>
    <t xml:space="preserve"> nationale 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</si>
  <si>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</si>
  <si>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</si>
  <si>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</si>
  <si>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</si>
  <si>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</si>
  <si>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</si>
  <si>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</si>
  <si>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</si>
  <si>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</si>
  <si>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</si>
  <si>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</si>
  <si>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</si>
  <si>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</si>
  <si>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</si>
  <si>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</si>
  <si>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</si>
  <si>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</si>
  <si>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</si>
  <si>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</si>
  <si>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</si>
  <si>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</si>
  <si>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</si>
  <si>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</si>
  <si>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</si>
  <si>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</si>
  <si>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</si>
  <si>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</si>
  <si>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</si>
  <si>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</si>
  <si>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</si>
  <si>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</si>
  <si>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</si>
  <si>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</si>
  <si>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</si>
  <si>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</si>
  <si>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</si>
  <si>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</si>
  <si>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</si>
  <si>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</si>
  <si>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</si>
  <si>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</si>
  <si>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</si>
  <si>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</si>
  <si>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</si>
  <si>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</si>
  <si>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Sume de la UE in contul platilor efectuate *)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</si>
</sst>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"/>
    <numFmt numFmtId="170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6" fontId="2" fillId="33" borderId="0" xfId="0" applyNumberFormat="1" applyFont="1" applyFill="1" applyAlignment="1" applyProtection="1">
      <alignment horizontal="center"/>
      <protection locked="0"/>
    </xf>
    <xf numFmtId="4" fontId="6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3" fillId="33" borderId="0" xfId="0" applyNumberFormat="1" applyFont="1" applyFill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165" fontId="8" fillId="33" borderId="0" xfId="0" applyNumberFormat="1" applyFont="1" applyFill="1" applyBorder="1" applyAlignment="1" applyProtection="1">
      <alignment/>
      <protection locked="0"/>
    </xf>
    <xf numFmtId="3" fontId="5" fillId="0" borderId="0" xfId="55" applyNumberFormat="1" applyFont="1" applyFill="1" applyAlignment="1">
      <alignment/>
      <protection/>
    </xf>
    <xf numFmtId="165" fontId="3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 horizontal="right"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3" fillId="33" borderId="10" xfId="0" applyNumberFormat="1" applyFont="1" applyFill="1" applyBorder="1" applyAlignment="1" applyProtection="1">
      <alignment horizontal="center" vertical="top" readingOrder="1"/>
      <protection/>
    </xf>
    <xf numFmtId="164" fontId="5" fillId="33" borderId="10" xfId="0" applyNumberFormat="1" applyFont="1" applyFill="1" applyBorder="1" applyAlignment="1" applyProtection="1">
      <alignment horizontal="center" readingOrder="1"/>
      <protection locked="0"/>
    </xf>
    <xf numFmtId="164" fontId="5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3" fillId="33" borderId="0" xfId="0" applyFont="1" applyFill="1" applyBorder="1" applyAlignment="1">
      <alignment horizontal="center" vertical="top" readingOrder="1"/>
    </xf>
    <xf numFmtId="164" fontId="5" fillId="33" borderId="0" xfId="0" applyNumberFormat="1" applyFont="1" applyFill="1" applyBorder="1" applyAlignment="1" applyProtection="1">
      <alignment horizontal="center" readingOrder="1"/>
      <protection locked="0"/>
    </xf>
    <xf numFmtId="164" fontId="5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5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>
      <alignment vertical="center"/>
    </xf>
    <xf numFmtId="164" fontId="3" fillId="33" borderId="0" xfId="0" applyNumberFormat="1" applyFont="1" applyFill="1" applyAlignment="1" applyProtection="1">
      <alignment horizontal="center" vertical="center"/>
      <protection locked="0"/>
    </xf>
    <xf numFmtId="164" fontId="2" fillId="34" borderId="0" xfId="0" applyNumberFormat="1" applyFont="1" applyFill="1" applyAlignment="1" applyProtection="1">
      <alignment horizontal="center" vertical="center"/>
      <protection locked="0"/>
    </xf>
    <xf numFmtId="164" fontId="3" fillId="34" borderId="0" xfId="0" applyNumberFormat="1" applyFont="1" applyFill="1" applyAlignment="1" applyProtection="1">
      <alignment horizontal="center" vertical="center"/>
      <protection locked="0"/>
    </xf>
    <xf numFmtId="164" fontId="2" fillId="34" borderId="0" xfId="0" applyNumberFormat="1" applyFont="1" applyFill="1" applyAlignment="1" applyProtection="1">
      <alignment horizontal="center" vertical="center"/>
      <protection locked="0"/>
    </xf>
    <xf numFmtId="164" fontId="5" fillId="34" borderId="0" xfId="0" applyNumberFormat="1" applyFont="1" applyFill="1" applyBorder="1" applyAlignment="1" applyProtection="1">
      <alignment vertical="center" wrapText="1"/>
      <protection locked="0"/>
    </xf>
    <xf numFmtId="164" fontId="4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left" vertical="center" indent="2"/>
      <protection locked="0"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vertical="center"/>
      <protection/>
    </xf>
    <xf numFmtId="164" fontId="5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5" fillId="33" borderId="0" xfId="0" applyNumberFormat="1" applyFont="1" applyFill="1" applyAlignment="1" applyProtection="1">
      <alignment horizontal="left" vertical="center" wrapText="1" indent="3"/>
      <protection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42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3"/>
      <protection/>
    </xf>
    <xf numFmtId="164" fontId="5" fillId="33" borderId="0" xfId="0" applyNumberFormat="1" applyFont="1" applyFill="1" applyAlignment="1">
      <alignment horizontal="left" vertical="center" indent="1"/>
    </xf>
    <xf numFmtId="164" fontId="5" fillId="33" borderId="0" xfId="0" applyNumberFormat="1" applyFont="1" applyFill="1" applyAlignment="1" applyProtection="1" quotePrefix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1"/>
      <protection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/>
      <protection/>
    </xf>
    <xf numFmtId="164" fontId="5" fillId="33" borderId="0" xfId="0" applyNumberFormat="1" applyFont="1" applyFill="1" applyAlignment="1" applyProtection="1">
      <alignment vertical="center"/>
      <protection/>
    </xf>
    <xf numFmtId="164" fontId="5" fillId="33" borderId="0" xfId="0" applyNumberFormat="1" applyFont="1" applyFill="1" applyBorder="1" applyAlignment="1" applyProtection="1">
      <alignment wrapText="1"/>
      <protection locked="0"/>
    </xf>
    <xf numFmtId="164" fontId="2" fillId="34" borderId="0" xfId="0" applyNumberFormat="1" applyFont="1" applyFill="1" applyAlignment="1" applyProtection="1">
      <alignment horizontal="center" vertical="center"/>
      <protection/>
    </xf>
    <xf numFmtId="164" fontId="5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34" borderId="0" xfId="0" applyNumberFormat="1" applyFont="1" applyFill="1" applyBorder="1" applyAlignment="1" applyProtection="1">
      <alignment horizontal="left" vertical="center"/>
      <protection locked="0"/>
    </xf>
    <xf numFmtId="164" fontId="5" fillId="33" borderId="0" xfId="0" applyNumberFormat="1" applyFont="1" applyFill="1" applyAlignment="1" applyProtection="1">
      <alignment horizontal="left" indent="1"/>
      <protection/>
    </xf>
    <xf numFmtId="164" fontId="5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5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2" fillId="34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center"/>
    </xf>
    <xf numFmtId="164" fontId="3" fillId="0" borderId="0" xfId="0" applyNumberFormat="1" applyFont="1" applyFill="1" applyAlignment="1" applyProtection="1">
      <alignment horizontal="center" vertical="center"/>
      <protection/>
    </xf>
    <xf numFmtId="164" fontId="3" fillId="34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wrapText="1" indent="2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4" fontId="5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>
      <alignment horizontal="left" wrapText="1" indent="1"/>
    </xf>
    <xf numFmtId="164" fontId="5" fillId="33" borderId="11" xfId="0" applyNumberFormat="1" applyFont="1" applyFill="1" applyBorder="1" applyAlignment="1" applyProtection="1">
      <alignment horizontal="left" vertical="center"/>
      <protection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4" fillId="33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vertical="center"/>
      <protection locked="0"/>
    </xf>
    <xf numFmtId="4" fontId="5" fillId="33" borderId="11" xfId="42" applyNumberFormat="1" applyFont="1" applyFill="1" applyBorder="1" applyAlignment="1" applyProtection="1">
      <alignment horizontal="center" vertical="center"/>
      <protection/>
    </xf>
    <xf numFmtId="164" fontId="5" fillId="34" borderId="0" xfId="0" applyNumberFormat="1" applyFont="1" applyFill="1" applyBorder="1" applyAlignment="1" applyProtection="1">
      <alignment horizontal="center" vertical="center"/>
      <protection/>
    </xf>
    <xf numFmtId="164" fontId="5" fillId="34" borderId="0" xfId="0" applyNumberFormat="1" applyFont="1" applyFill="1" applyBorder="1" applyAlignment="1" applyProtection="1">
      <alignment vertical="center"/>
      <protection locked="0"/>
    </xf>
    <xf numFmtId="164" fontId="43" fillId="34" borderId="0" xfId="0" applyNumberFormat="1" applyFont="1" applyFill="1" applyBorder="1" applyAlignment="1" applyProtection="1">
      <alignment horizontal="center" vertical="center"/>
      <protection locked="0"/>
    </xf>
    <xf numFmtId="164" fontId="2" fillId="34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9" fillId="33" borderId="11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5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49" fontId="43" fillId="0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 wrapText="1"/>
      <protection locked="0"/>
    </xf>
    <xf numFmtId="164" fontId="5" fillId="33" borderId="1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horizontal="center" vertical="top" wrapText="1"/>
    </xf>
    <xf numFmtId="164" fontId="5" fillId="34" borderId="0" xfId="0" applyNumberFormat="1" applyFont="1" applyFill="1" applyBorder="1" applyAlignment="1" applyProtection="1">
      <alignment vertical="center"/>
      <protection locked="0"/>
    </xf>
    <xf numFmtId="164" fontId="5" fillId="33" borderId="11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decembrie%202015%20-%20cu%20DS%20la%202014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 2015 (luna)"/>
      <sheetName val="decembrie 2015"/>
      <sheetName val="UAT decembrie 2015"/>
      <sheetName val="noiembrie 2015 VAL"/>
      <sheetName val="UAT noiembrie 2015 VAL)"/>
      <sheetName val=" consolidari dec"/>
      <sheetName val="Sinteza - An 2"/>
      <sheetName val="Sinteza - Anexa executie progam"/>
      <sheetName val="2014 - 2015"/>
      <sheetName val="progr.%.exec"/>
      <sheetName val="BGC 31 decembrie (Liliana)"/>
      <sheetName val="decembrie 2014 DS "/>
      <sheetName val="dec 2014 leg"/>
      <sheetName val="decembrie 2014 operativ "/>
      <sheetName val="Sinteza - An 2 operativ"/>
      <sheetName val="octombrie 2015"/>
      <sheetName val="octombrie 2015 (luna) (2)"/>
      <sheetName val="UAT octombrie 2015 (val)"/>
      <sheetName val="septembrie 2015 (VAL)"/>
      <sheetName val="UAT septembrie 2015 (val)"/>
      <sheetName val="progr trim. I-III .%.exec "/>
      <sheetName val="Sinteza-anexa trim.I-III"/>
      <sheetName val="oct 2014"/>
      <sheetName val="2014 - 2015 (diferente)"/>
      <sheetName val="dob_trez"/>
      <sheetName val="SPECIAL_AND"/>
      <sheetName val="CNADN_ex"/>
      <sheetName val="sep 2014"/>
      <sheetName val="progr trim I .%.exec  (3)"/>
      <sheetName val="BGC"/>
      <sheetName val="octombrie  2013 Engl"/>
      <sheetName val="pres (DS)"/>
      <sheetName val="bgc desfasurat"/>
      <sheetName val="progr trim I .%.exec  (2)"/>
    </sheetNames>
    <sheetDataSet>
      <sheetData sheetId="5">
        <row r="129">
          <cell r="J12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S62"/>
  <sheetViews>
    <sheetView showZeros="0" tabSelected="1" zoomScale="75" zoomScaleNormal="75" zoomScaleSheetLayoutView="75" zoomScalePageLayoutView="0" workbookViewId="0" topLeftCell="A1">
      <pane xSplit="3" ySplit="12" topLeftCell="F4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R49" sqref="R49"/>
    </sheetView>
  </sheetViews>
  <sheetFormatPr defaultColWidth="8.8515625" defaultRowHeight="19.5" customHeight="1" outlineLevelRow="1"/>
  <cols>
    <col min="1" max="2" width="3.8515625" style="1" customWidth="1"/>
    <col min="3" max="3" width="52.140625" style="2" customWidth="1"/>
    <col min="4" max="4" width="21.140625" style="2" customWidth="1"/>
    <col min="5" max="5" width="12.140625" style="2" customWidth="1"/>
    <col min="6" max="6" width="17.00390625" style="16" customWidth="1"/>
    <col min="7" max="7" width="13.8515625" style="16" customWidth="1"/>
    <col min="8" max="8" width="16.8515625" style="16" customWidth="1"/>
    <col min="9" max="9" width="16.28125" style="16" customWidth="1"/>
    <col min="10" max="10" width="11.57421875" style="2" customWidth="1"/>
    <col min="11" max="11" width="13.28125" style="2" customWidth="1"/>
    <col min="12" max="12" width="10.8515625" style="2" customWidth="1"/>
    <col min="13" max="13" width="13.7109375" style="2" customWidth="1"/>
    <col min="14" max="14" width="12.140625" style="6" customWidth="1"/>
    <col min="15" max="15" width="12.421875" style="2" customWidth="1"/>
    <col min="16" max="16" width="12.7109375" style="6" customWidth="1"/>
    <col min="17" max="17" width="10.421875" style="2" customWidth="1"/>
    <col min="18" max="18" width="15.7109375" style="7" customWidth="1"/>
    <col min="19" max="19" width="9.57421875" style="8" customWidth="1"/>
    <col min="20" max="16384" width="8.8515625" style="1" customWidth="1"/>
  </cols>
  <sheetData>
    <row r="1" spans="4:10" ht="23.25" customHeight="1">
      <c r="D1" s="1"/>
      <c r="E1" s="1"/>
      <c r="F1" s="3"/>
      <c r="G1" s="3"/>
      <c r="H1" s="3"/>
      <c r="I1" s="4"/>
      <c r="J1" s="5"/>
    </row>
    <row r="2" spans="3:19" ht="15" customHeight="1">
      <c r="C2" s="1"/>
      <c r="D2" s="9"/>
      <c r="E2" s="10"/>
      <c r="F2" s="11"/>
      <c r="G2" s="11"/>
      <c r="H2" s="11"/>
      <c r="I2" s="11"/>
      <c r="J2" s="9"/>
      <c r="K2" s="12"/>
      <c r="L2" s="10"/>
      <c r="M2" s="1"/>
      <c r="N2" s="13"/>
      <c r="O2" s="135"/>
      <c r="P2" s="135"/>
      <c r="Q2" s="135"/>
      <c r="R2" s="135"/>
      <c r="S2" s="135"/>
    </row>
    <row r="3" spans="3:19" ht="22.5" customHeight="1" outlineLevel="1">
      <c r="C3" s="136" t="s">
        <v>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3:19" ht="15.75" outlineLevel="1">
      <c r="C4" s="137" t="s">
        <v>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3:19" ht="15.75" outlineLevel="1"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3:12" ht="24" customHeight="1" outlineLevel="1">
      <c r="C6" s="15"/>
      <c r="E6" s="15"/>
      <c r="L6" s="17"/>
    </row>
    <row r="7" spans="3:19" ht="15.75" customHeight="1" outlineLevel="1">
      <c r="C7" s="18"/>
      <c r="D7" s="19"/>
      <c r="E7" s="20"/>
      <c r="F7" s="21"/>
      <c r="G7" s="22"/>
      <c r="H7" s="23"/>
      <c r="I7" s="23"/>
      <c r="J7" s="23"/>
      <c r="K7" s="24"/>
      <c r="L7" s="23"/>
      <c r="M7" s="23"/>
      <c r="N7" s="23"/>
      <c r="O7" s="23"/>
      <c r="P7" s="23"/>
      <c r="Q7" s="6" t="s">
        <v>2</v>
      </c>
      <c r="R7" s="25">
        <v>704542</v>
      </c>
      <c r="S7" s="20"/>
    </row>
    <row r="8" spans="3:19" ht="15.75" outlineLevel="1">
      <c r="C8" s="26"/>
      <c r="D8" s="27"/>
      <c r="E8" s="28"/>
      <c r="F8" s="29"/>
      <c r="G8" s="29"/>
      <c r="H8" s="29"/>
      <c r="I8" s="29"/>
      <c r="J8" s="20"/>
      <c r="K8" s="1"/>
      <c r="L8" s="1"/>
      <c r="M8" s="1"/>
      <c r="N8" s="12"/>
      <c r="O8" s="28"/>
      <c r="P8" s="30"/>
      <c r="Q8" s="28"/>
      <c r="R8" s="31"/>
      <c r="S8" s="32" t="s">
        <v>3</v>
      </c>
    </row>
    <row r="9" spans="3:19" ht="15.75">
      <c r="C9" s="33"/>
      <c r="D9" s="34" t="s">
        <v>4</v>
      </c>
      <c r="E9" s="34" t="s">
        <v>4</v>
      </c>
      <c r="F9" s="35" t="s">
        <v>4</v>
      </c>
      <c r="G9" s="35" t="s">
        <v>4</v>
      </c>
      <c r="H9" s="35" t="s">
        <v>5</v>
      </c>
      <c r="I9" s="35" t="s">
        <v>6</v>
      </c>
      <c r="J9" s="34" t="s">
        <v>4</v>
      </c>
      <c r="K9" s="34" t="s">
        <v>7</v>
      </c>
      <c r="L9" s="34" t="s">
        <v>8</v>
      </c>
      <c r="M9" s="34" t="s">
        <v>8</v>
      </c>
      <c r="N9" s="36" t="s">
        <v>9</v>
      </c>
      <c r="O9" s="34" t="s">
        <v>10</v>
      </c>
      <c r="P9" s="37" t="s">
        <v>9</v>
      </c>
      <c r="Q9" s="34" t="s">
        <v>11</v>
      </c>
      <c r="R9" s="139" t="s">
        <v>12</v>
      </c>
      <c r="S9" s="139"/>
    </row>
    <row r="10" spans="3:19" ht="15.75">
      <c r="C10" s="28"/>
      <c r="D10" s="38" t="s">
        <v>13</v>
      </c>
      <c r="E10" s="38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8" t="s">
        <v>19</v>
      </c>
      <c r="K10" s="38" t="s">
        <v>18</v>
      </c>
      <c r="L10" s="38" t="s">
        <v>20</v>
      </c>
      <c r="M10" s="38" t="s">
        <v>21</v>
      </c>
      <c r="N10" s="40"/>
      <c r="O10" s="38" t="s">
        <v>22</v>
      </c>
      <c r="P10" s="41" t="s">
        <v>23</v>
      </c>
      <c r="Q10" s="42" t="s">
        <v>24</v>
      </c>
      <c r="R10" s="140"/>
      <c r="S10" s="140"/>
    </row>
    <row r="11" spans="3:19" ht="15.75" customHeight="1">
      <c r="C11" s="43"/>
      <c r="D11" s="38" t="s">
        <v>25</v>
      </c>
      <c r="E11" s="38" t="s">
        <v>26</v>
      </c>
      <c r="F11" s="39" t="s">
        <v>27</v>
      </c>
      <c r="G11" s="39" t="s">
        <v>28</v>
      </c>
      <c r="H11" s="39" t="s">
        <v>29</v>
      </c>
      <c r="I11" s="39" t="s">
        <v>30</v>
      </c>
      <c r="J11" s="38" t="s">
        <v>31</v>
      </c>
      <c r="K11" s="38" t="s">
        <v>32</v>
      </c>
      <c r="L11" s="38" t="s">
        <v>33</v>
      </c>
      <c r="M11" s="38" t="s">
        <v>34</v>
      </c>
      <c r="N11" s="40"/>
      <c r="O11" s="38" t="s">
        <v>35</v>
      </c>
      <c r="P11" s="41" t="s">
        <v>36</v>
      </c>
      <c r="Q11" s="42" t="s">
        <v>37</v>
      </c>
      <c r="R11" s="140"/>
      <c r="S11" s="140"/>
    </row>
    <row r="12" spans="3:19" ht="15.75">
      <c r="C12" s="44"/>
      <c r="D12" s="45"/>
      <c r="E12" s="38" t="s">
        <v>38</v>
      </c>
      <c r="F12" s="39"/>
      <c r="G12" s="39" t="s">
        <v>39</v>
      </c>
      <c r="H12" s="39" t="s">
        <v>40</v>
      </c>
      <c r="I12" s="39"/>
      <c r="J12" s="38" t="s">
        <v>41</v>
      </c>
      <c r="K12" s="38" t="s">
        <v>42</v>
      </c>
      <c r="L12" s="38"/>
      <c r="M12" s="38" t="s">
        <v>43</v>
      </c>
      <c r="N12" s="40"/>
      <c r="O12" s="38" t="s">
        <v>44</v>
      </c>
      <c r="P12" s="40" t="s">
        <v>45</v>
      </c>
      <c r="Q12" s="42" t="s">
        <v>46</v>
      </c>
      <c r="R12" s="140"/>
      <c r="S12" s="140"/>
    </row>
    <row r="13" spans="3:19" ht="15.75" customHeight="1">
      <c r="C13" s="28"/>
      <c r="D13" s="1"/>
      <c r="E13" s="38" t="s">
        <v>47</v>
      </c>
      <c r="F13" s="39"/>
      <c r="G13" s="39"/>
      <c r="H13" s="39" t="s">
        <v>48</v>
      </c>
      <c r="I13" s="39"/>
      <c r="J13" s="38" t="s">
        <v>49</v>
      </c>
      <c r="K13" s="38"/>
      <c r="L13" s="38"/>
      <c r="M13" s="38" t="s">
        <v>50</v>
      </c>
      <c r="N13" s="40"/>
      <c r="O13" s="38"/>
      <c r="P13" s="40"/>
      <c r="Q13" s="42"/>
      <c r="R13" s="141" t="s">
        <v>51</v>
      </c>
      <c r="S13" s="143" t="s">
        <v>52</v>
      </c>
    </row>
    <row r="14" spans="3:19" ht="51" customHeight="1" thickBot="1">
      <c r="C14" s="127"/>
      <c r="D14" s="128"/>
      <c r="E14" s="129"/>
      <c r="F14" s="129"/>
      <c r="G14" s="129"/>
      <c r="H14" s="130" t="s">
        <v>53</v>
      </c>
      <c r="I14" s="130"/>
      <c r="J14" s="131" t="s">
        <v>54</v>
      </c>
      <c r="K14" s="132"/>
      <c r="L14" s="132"/>
      <c r="M14" s="131" t="s">
        <v>55</v>
      </c>
      <c r="N14" s="133"/>
      <c r="O14" s="132"/>
      <c r="P14" s="133"/>
      <c r="Q14" s="134"/>
      <c r="R14" s="142"/>
      <c r="S14" s="144"/>
    </row>
    <row r="15" spans="3:19" s="62" customFormat="1" ht="30.75" customHeight="1" thickTop="1">
      <c r="C15" s="56" t="s">
        <v>56</v>
      </c>
      <c r="D15" s="57">
        <f>D16+D32+D33+D34+D35+D36+D37++D38+D39</f>
        <v>105705.57938800001</v>
      </c>
      <c r="E15" s="57">
        <f>E16+E32+E33+E34+E35+E36+E37++E38+E39</f>
        <v>71712.45097799998</v>
      </c>
      <c r="F15" s="57">
        <f>F16+F32+F33+F34+F35+F36+F37++F38+F39</f>
        <v>54944.096612</v>
      </c>
      <c r="G15" s="57">
        <f>G16+G32+G33+G34+G35+G36+G37++G38+G39</f>
        <v>1817.16341</v>
      </c>
      <c r="H15" s="57">
        <f>H16+H32+H33+H34+H35+H36+H37++H38+H39</f>
        <v>23301.003002</v>
      </c>
      <c r="I15" s="57">
        <f>I16+I32+I33+I36+I37+I34+I35</f>
        <v>0</v>
      </c>
      <c r="J15" s="123">
        <f>J16+J32+J33+J36+J37+J34+J35+J38+J39</f>
        <v>23199.543936000002</v>
      </c>
      <c r="K15" s="123">
        <f>K16+K32+K33+K36+K37+K34+K35+K38+K39</f>
        <v>484.916161</v>
      </c>
      <c r="L15" s="123">
        <f>L16+L32+L33+L36+L37+L34+L35+L38+L39</f>
        <v>810.545485</v>
      </c>
      <c r="M15" s="58">
        <f>M16+M32+M33+M36+M37+M34+M35+M38+M39</f>
        <v>4410.94827</v>
      </c>
      <c r="N15" s="59">
        <f>SUM(D15:M15)</f>
        <v>286386.24724199995</v>
      </c>
      <c r="O15" s="60">
        <f>O16+O32+O33+O36+O34</f>
        <v>-52803.97890278909</v>
      </c>
      <c r="P15" s="59">
        <f aca="true" t="shared" si="0" ref="P15:P37">N15+O15</f>
        <v>233582.26833921086</v>
      </c>
      <c r="Q15" s="60">
        <f>Q16+Q32+Q33+Q36+Q38</f>
        <v>-27.983292</v>
      </c>
      <c r="R15" s="61">
        <f>P15+Q15</f>
        <v>233554.28504721087</v>
      </c>
      <c r="S15" s="59">
        <f>R15/$R$7*100</f>
        <v>33.149802999283345</v>
      </c>
    </row>
    <row r="16" spans="3:19" s="14" customFormat="1" ht="18.75" customHeight="1">
      <c r="C16" s="124" t="s">
        <v>57</v>
      </c>
      <c r="D16" s="92">
        <f>D17+D30+D31</f>
        <v>97479.85793499999</v>
      </c>
      <c r="E16" s="92">
        <f>E17+E30+E31</f>
        <v>56087.26744499999</v>
      </c>
      <c r="F16" s="57">
        <f>F17+F30+F31</f>
        <v>36576.135014</v>
      </c>
      <c r="G16" s="57">
        <f>G17+G30+G31</f>
        <v>1698.6914100000001</v>
      </c>
      <c r="H16" s="57">
        <f>H17+H30+H31</f>
        <v>21071.361799</v>
      </c>
      <c r="I16" s="57"/>
      <c r="J16" s="92">
        <f>J17+J30+J31</f>
        <v>11863.326836</v>
      </c>
      <c r="K16" s="92"/>
      <c r="L16" s="123">
        <f>L17+L30+L31</f>
        <v>810.545485</v>
      </c>
      <c r="M16" s="64">
        <f>M17+M30+M31</f>
        <v>1191.63373</v>
      </c>
      <c r="N16" s="63">
        <f>SUM(D16:M16)</f>
        <v>226778.819654</v>
      </c>
      <c r="O16" s="63">
        <f>O17+O30+O31</f>
        <v>-11377.69035378909</v>
      </c>
      <c r="P16" s="64">
        <f t="shared" si="0"/>
        <v>215401.12930021092</v>
      </c>
      <c r="Q16" s="63">
        <f>Q17+Q30+Q31</f>
        <v>0</v>
      </c>
      <c r="R16" s="46">
        <f aca="true" t="shared" si="1" ref="R16:R37">P16+Q16</f>
        <v>215401.12930021092</v>
      </c>
      <c r="S16" s="64">
        <f aca="true" t="shared" si="2" ref="S16:S39">R16/$R$7*100</f>
        <v>30.573213420947354</v>
      </c>
    </row>
    <row r="17" spans="3:19" ht="28.5" customHeight="1">
      <c r="C17" s="65" t="s">
        <v>58</v>
      </c>
      <c r="D17" s="66">
        <f>D18+D22+D23+D28+D29</f>
        <v>89572.676446</v>
      </c>
      <c r="E17" s="66">
        <f>E18+E22+E23+E28+E29</f>
        <v>44820.645292999994</v>
      </c>
      <c r="F17" s="67">
        <f aca="true" t="shared" si="3" ref="F17:M17">F18+F22+F23+F28+F29</f>
        <v>0</v>
      </c>
      <c r="G17" s="67">
        <f t="shared" si="3"/>
        <v>0</v>
      </c>
      <c r="H17" s="68">
        <f t="shared" si="3"/>
        <v>1623.407</v>
      </c>
      <c r="I17" s="67">
        <f t="shared" si="3"/>
        <v>0</v>
      </c>
      <c r="J17" s="66">
        <f>J18+J22+J23+J28+J29</f>
        <v>2285.420919</v>
      </c>
      <c r="K17" s="69">
        <f t="shared" si="3"/>
        <v>0</v>
      </c>
      <c r="L17" s="69">
        <f t="shared" si="3"/>
        <v>0</v>
      </c>
      <c r="M17" s="69">
        <f t="shared" si="3"/>
        <v>0</v>
      </c>
      <c r="N17" s="66">
        <f>SUM(D17:M17)</f>
        <v>138302.14965799998</v>
      </c>
      <c r="O17" s="69">
        <f>O18+O22+O23+O28+O29</f>
        <v>0</v>
      </c>
      <c r="P17" s="66">
        <f t="shared" si="0"/>
        <v>138302.14965799998</v>
      </c>
      <c r="Q17" s="69">
        <f>Q18+Q22+Q23+Q28+Q29</f>
        <v>0</v>
      </c>
      <c r="R17" s="70">
        <f t="shared" si="1"/>
        <v>138302.14965799998</v>
      </c>
      <c r="S17" s="66">
        <f t="shared" si="2"/>
        <v>19.630078782812095</v>
      </c>
    </row>
    <row r="18" spans="3:19" ht="33.75" customHeight="1">
      <c r="C18" s="71" t="s">
        <v>59</v>
      </c>
      <c r="D18" s="66">
        <f aca="true" t="shared" si="4" ref="D18:I18">D19+D20+D21</f>
        <v>24614.859912999997</v>
      </c>
      <c r="E18" s="66">
        <f t="shared" si="4"/>
        <v>17476.062394999997</v>
      </c>
      <c r="F18" s="67">
        <f t="shared" si="4"/>
        <v>0</v>
      </c>
      <c r="G18" s="67">
        <f t="shared" si="4"/>
        <v>0</v>
      </c>
      <c r="H18" s="67">
        <f t="shared" si="4"/>
        <v>0</v>
      </c>
      <c r="I18" s="67">
        <f t="shared" si="4"/>
        <v>0</v>
      </c>
      <c r="J18" s="69"/>
      <c r="K18" s="69">
        <f>K19+K20+K21</f>
        <v>0</v>
      </c>
      <c r="L18" s="49">
        <f>L19+L20+L21</f>
        <v>0</v>
      </c>
      <c r="M18" s="69">
        <f>M19+M20+M21</f>
        <v>0</v>
      </c>
      <c r="N18" s="66">
        <f aca="true" t="shared" si="5" ref="N18:N37">SUM(D18:M18)</f>
        <v>42090.922307999994</v>
      </c>
      <c r="O18" s="69">
        <f>O19+O20+O21</f>
        <v>0</v>
      </c>
      <c r="P18" s="66">
        <f t="shared" si="0"/>
        <v>42090.922307999994</v>
      </c>
      <c r="Q18" s="69">
        <f>Q19+Q20+Q21</f>
        <v>0</v>
      </c>
      <c r="R18" s="70">
        <f t="shared" si="1"/>
        <v>42090.922307999994</v>
      </c>
      <c r="S18" s="66">
        <f>R18/$R$7*100</f>
        <v>5.974224717334097</v>
      </c>
    </row>
    <row r="19" spans="3:19" ht="22.5" customHeight="1">
      <c r="C19" s="72" t="s">
        <v>60</v>
      </c>
      <c r="D19" s="53">
        <v>13772.654545</v>
      </c>
      <c r="E19" s="49">
        <v>51.610748</v>
      </c>
      <c r="F19" s="67"/>
      <c r="G19" s="67"/>
      <c r="H19" s="67"/>
      <c r="I19" s="67"/>
      <c r="J19" s="66"/>
      <c r="K19" s="49"/>
      <c r="L19" s="49"/>
      <c r="M19" s="49"/>
      <c r="N19" s="66">
        <f t="shared" si="5"/>
        <v>13824.265292999999</v>
      </c>
      <c r="O19" s="49"/>
      <c r="P19" s="66">
        <f t="shared" si="0"/>
        <v>13824.265292999999</v>
      </c>
      <c r="Q19" s="49"/>
      <c r="R19" s="70">
        <f t="shared" si="1"/>
        <v>13824.265292999999</v>
      </c>
      <c r="S19" s="66">
        <f>R19/$R$7*100</f>
        <v>1.9621634044528218</v>
      </c>
    </row>
    <row r="20" spans="3:19" ht="30" customHeight="1">
      <c r="C20" s="72" t="s">
        <v>61</v>
      </c>
      <c r="D20" s="73">
        <v>9226.854368</v>
      </c>
      <c r="E20" s="49">
        <v>17413.248289</v>
      </c>
      <c r="F20" s="52"/>
      <c r="G20" s="52"/>
      <c r="H20" s="52"/>
      <c r="I20" s="52"/>
      <c r="J20" s="66"/>
      <c r="K20" s="49"/>
      <c r="L20" s="49"/>
      <c r="M20" s="49"/>
      <c r="N20" s="66">
        <f t="shared" si="5"/>
        <v>26640.102657</v>
      </c>
      <c r="O20" s="49"/>
      <c r="P20" s="66">
        <f t="shared" si="0"/>
        <v>26640.102657</v>
      </c>
      <c r="Q20" s="49"/>
      <c r="R20" s="70">
        <f t="shared" si="1"/>
        <v>26640.102657</v>
      </c>
      <c r="S20" s="66">
        <f>R20/$R$7*100</f>
        <v>3.7811944010435146</v>
      </c>
    </row>
    <row r="21" spans="3:19" ht="36" customHeight="1">
      <c r="C21" s="74" t="s">
        <v>62</v>
      </c>
      <c r="D21" s="53">
        <v>1615.351</v>
      </c>
      <c r="E21" s="49">
        <v>11.203358</v>
      </c>
      <c r="F21" s="52"/>
      <c r="G21" s="52"/>
      <c r="H21" s="52"/>
      <c r="I21" s="52"/>
      <c r="J21" s="66"/>
      <c r="K21" s="49"/>
      <c r="L21" s="49"/>
      <c r="M21" s="49"/>
      <c r="N21" s="66">
        <f t="shared" si="5"/>
        <v>1626.554358</v>
      </c>
      <c r="O21" s="49"/>
      <c r="P21" s="66">
        <f t="shared" si="0"/>
        <v>1626.554358</v>
      </c>
      <c r="Q21" s="49"/>
      <c r="R21" s="70">
        <f t="shared" si="1"/>
        <v>1626.554358</v>
      </c>
      <c r="S21" s="66">
        <f t="shared" si="2"/>
        <v>0.2308669118377613</v>
      </c>
    </row>
    <row r="22" spans="3:19" ht="23.25" customHeight="1">
      <c r="C22" s="71" t="s">
        <v>63</v>
      </c>
      <c r="D22" s="53">
        <v>1170.473874</v>
      </c>
      <c r="E22" s="49">
        <v>4567.519844</v>
      </c>
      <c r="F22" s="67"/>
      <c r="G22" s="67"/>
      <c r="H22" s="67"/>
      <c r="I22" s="67"/>
      <c r="J22" s="66"/>
      <c r="K22" s="49"/>
      <c r="L22" s="49"/>
      <c r="M22" s="49"/>
      <c r="N22" s="66">
        <f t="shared" si="5"/>
        <v>5737.993718000001</v>
      </c>
      <c r="O22" s="49"/>
      <c r="P22" s="66">
        <f t="shared" si="0"/>
        <v>5737.993718000001</v>
      </c>
      <c r="Q22" s="49"/>
      <c r="R22" s="70">
        <f t="shared" si="1"/>
        <v>5737.993718000001</v>
      </c>
      <c r="S22" s="66">
        <f t="shared" si="2"/>
        <v>0.8144289081417433</v>
      </c>
    </row>
    <row r="23" spans="3:19" ht="36.75" customHeight="1">
      <c r="C23" s="75" t="s">
        <v>64</v>
      </c>
      <c r="D23" s="48">
        <f>SUM(D24:D27)</f>
        <v>62965.89578700001</v>
      </c>
      <c r="E23" s="48">
        <f aca="true" t="shared" si="6" ref="E23:M23">E24+E25+E26+E27</f>
        <v>22607.347425</v>
      </c>
      <c r="F23" s="52">
        <f t="shared" si="6"/>
        <v>0</v>
      </c>
      <c r="G23" s="52">
        <f t="shared" si="6"/>
        <v>0</v>
      </c>
      <c r="H23" s="76">
        <f>H24+H25+H26+H27</f>
        <v>1623.407</v>
      </c>
      <c r="I23" s="52">
        <f t="shared" si="6"/>
        <v>0</v>
      </c>
      <c r="J23" s="48">
        <f>J24+J25+J26+J27</f>
        <v>2011.1917670000003</v>
      </c>
      <c r="K23" s="49">
        <f t="shared" si="6"/>
        <v>0</v>
      </c>
      <c r="L23" s="49">
        <f t="shared" si="6"/>
        <v>0</v>
      </c>
      <c r="M23" s="49">
        <f t="shared" si="6"/>
        <v>0</v>
      </c>
      <c r="N23" s="66">
        <f t="shared" si="5"/>
        <v>89207.841979</v>
      </c>
      <c r="O23" s="49">
        <f>O24+O25+O26</f>
        <v>0</v>
      </c>
      <c r="P23" s="66">
        <f t="shared" si="0"/>
        <v>89207.841979</v>
      </c>
      <c r="Q23" s="49">
        <f>Q24+Q25+Q26</f>
        <v>0</v>
      </c>
      <c r="R23" s="70">
        <f t="shared" si="1"/>
        <v>89207.841979</v>
      </c>
      <c r="S23" s="66">
        <f t="shared" si="2"/>
        <v>12.661820300138245</v>
      </c>
    </row>
    <row r="24" spans="3:19" ht="25.5" customHeight="1">
      <c r="C24" s="72" t="s">
        <v>65</v>
      </c>
      <c r="D24" s="53">
        <v>35919.37</v>
      </c>
      <c r="E24" s="49">
        <v>21212.799</v>
      </c>
      <c r="F24" s="67"/>
      <c r="G24" s="67"/>
      <c r="H24" s="67"/>
      <c r="I24" s="67"/>
      <c r="J24" s="66"/>
      <c r="K24" s="49"/>
      <c r="L24" s="49"/>
      <c r="M24" s="49"/>
      <c r="N24" s="66">
        <f t="shared" si="5"/>
        <v>57132.169</v>
      </c>
      <c r="O24" s="49"/>
      <c r="P24" s="66">
        <f t="shared" si="0"/>
        <v>57132.169</v>
      </c>
      <c r="Q24" s="49"/>
      <c r="R24" s="70">
        <f t="shared" si="1"/>
        <v>57132.169</v>
      </c>
      <c r="S24" s="66">
        <f t="shared" si="2"/>
        <v>8.109121812468242</v>
      </c>
    </row>
    <row r="25" spans="3:19" ht="20.25" customHeight="1">
      <c r="C25" s="72" t="s">
        <v>66</v>
      </c>
      <c r="D25" s="53">
        <v>24654.388416</v>
      </c>
      <c r="E25" s="49"/>
      <c r="F25" s="52"/>
      <c r="G25" s="52"/>
      <c r="H25" s="52"/>
      <c r="I25" s="52"/>
      <c r="J25" s="77">
        <v>1363.574711</v>
      </c>
      <c r="K25" s="49"/>
      <c r="L25" s="49"/>
      <c r="M25" s="49"/>
      <c r="N25" s="66">
        <f t="shared" si="5"/>
        <v>26017.963127000003</v>
      </c>
      <c r="O25" s="49"/>
      <c r="P25" s="66">
        <f t="shared" si="0"/>
        <v>26017.963127000003</v>
      </c>
      <c r="Q25" s="49"/>
      <c r="R25" s="70">
        <f t="shared" si="1"/>
        <v>26017.963127000003</v>
      </c>
      <c r="S25" s="66">
        <f t="shared" si="2"/>
        <v>3.6928902928427263</v>
      </c>
    </row>
    <row r="26" spans="3:19" s="79" customFormat="1" ht="36.75" customHeight="1">
      <c r="C26" s="78" t="s">
        <v>67</v>
      </c>
      <c r="D26" s="53">
        <v>1019.192493</v>
      </c>
      <c r="E26" s="49">
        <v>53.681343</v>
      </c>
      <c r="F26" s="52"/>
      <c r="G26" s="52">
        <v>0</v>
      </c>
      <c r="H26" s="52">
        <v>1623.407</v>
      </c>
      <c r="I26" s="52"/>
      <c r="J26" s="77">
        <v>5.459252</v>
      </c>
      <c r="K26" s="49"/>
      <c r="L26" s="49"/>
      <c r="M26" s="49"/>
      <c r="N26" s="66">
        <f t="shared" si="5"/>
        <v>2701.740088</v>
      </c>
      <c r="O26" s="49"/>
      <c r="P26" s="66">
        <f t="shared" si="0"/>
        <v>2701.740088</v>
      </c>
      <c r="Q26" s="49"/>
      <c r="R26" s="70">
        <f t="shared" si="1"/>
        <v>2701.740088</v>
      </c>
      <c r="S26" s="66">
        <f t="shared" si="2"/>
        <v>0.38347466694675403</v>
      </c>
    </row>
    <row r="27" spans="3:19" ht="58.5" customHeight="1">
      <c r="C27" s="78" t="s">
        <v>68</v>
      </c>
      <c r="D27" s="53">
        <v>1372.944878</v>
      </c>
      <c r="E27" s="49">
        <v>1340.867082</v>
      </c>
      <c r="F27" s="52"/>
      <c r="G27" s="52"/>
      <c r="H27" s="52"/>
      <c r="I27" s="52"/>
      <c r="J27" s="49">
        <v>642.157804</v>
      </c>
      <c r="K27" s="80"/>
      <c r="L27" s="49"/>
      <c r="M27" s="49"/>
      <c r="N27" s="66">
        <f t="shared" si="5"/>
        <v>3355.969764</v>
      </c>
      <c r="O27" s="49"/>
      <c r="P27" s="66">
        <f t="shared" si="0"/>
        <v>3355.969764</v>
      </c>
      <c r="Q27" s="49"/>
      <c r="R27" s="70">
        <f t="shared" si="1"/>
        <v>3355.969764</v>
      </c>
      <c r="S27" s="66">
        <f t="shared" si="2"/>
        <v>0.4763335278805238</v>
      </c>
    </row>
    <row r="28" spans="3:19" ht="36" customHeight="1">
      <c r="C28" s="75" t="s">
        <v>69</v>
      </c>
      <c r="D28" s="53">
        <v>815.977612</v>
      </c>
      <c r="E28" s="49">
        <v>0</v>
      </c>
      <c r="F28" s="52"/>
      <c r="G28" s="52"/>
      <c r="H28" s="52"/>
      <c r="I28" s="52"/>
      <c r="J28" s="49">
        <v>0</v>
      </c>
      <c r="K28" s="49"/>
      <c r="L28" s="49"/>
      <c r="M28" s="49"/>
      <c r="N28" s="66">
        <f t="shared" si="5"/>
        <v>815.977612</v>
      </c>
      <c r="O28" s="49"/>
      <c r="P28" s="66">
        <f t="shared" si="0"/>
        <v>815.977612</v>
      </c>
      <c r="Q28" s="49"/>
      <c r="R28" s="70">
        <f t="shared" si="1"/>
        <v>815.977612</v>
      </c>
      <c r="S28" s="66">
        <f t="shared" si="2"/>
        <v>0.11581674506274998</v>
      </c>
    </row>
    <row r="29" spans="3:19" ht="33" customHeight="1">
      <c r="C29" s="81" t="s">
        <v>70</v>
      </c>
      <c r="D29" s="73">
        <v>5.46926</v>
      </c>
      <c r="E29" s="49">
        <v>169.715629</v>
      </c>
      <c r="F29" s="52"/>
      <c r="G29" s="52"/>
      <c r="H29" s="52"/>
      <c r="I29" s="52"/>
      <c r="J29" s="47">
        <v>274.229152</v>
      </c>
      <c r="K29" s="49"/>
      <c r="L29" s="49"/>
      <c r="M29" s="49"/>
      <c r="N29" s="66">
        <f t="shared" si="5"/>
        <v>449.414041</v>
      </c>
      <c r="O29" s="49"/>
      <c r="P29" s="66">
        <f t="shared" si="0"/>
        <v>449.414041</v>
      </c>
      <c r="Q29" s="49"/>
      <c r="R29" s="70">
        <f t="shared" si="1"/>
        <v>449.414041</v>
      </c>
      <c r="S29" s="66">
        <f t="shared" si="2"/>
        <v>0.0637881121352595</v>
      </c>
    </row>
    <row r="30" spans="3:19" ht="27.75" customHeight="1">
      <c r="C30" s="82" t="s">
        <v>71</v>
      </c>
      <c r="D30" s="53">
        <v>192.917179</v>
      </c>
      <c r="E30" s="49"/>
      <c r="F30" s="52">
        <v>36475.654503</v>
      </c>
      <c r="G30" s="52">
        <v>1693.816</v>
      </c>
      <c r="H30" s="52">
        <v>19419.732</v>
      </c>
      <c r="I30" s="52"/>
      <c r="J30" s="49">
        <v>4.518246</v>
      </c>
      <c r="K30" s="49"/>
      <c r="L30" s="49"/>
      <c r="M30" s="49"/>
      <c r="N30" s="66">
        <f t="shared" si="5"/>
        <v>57786.63792799999</v>
      </c>
      <c r="O30" s="83">
        <v>-182.681335</v>
      </c>
      <c r="P30" s="66">
        <f t="shared" si="0"/>
        <v>57603.95659299999</v>
      </c>
      <c r="Q30" s="49"/>
      <c r="R30" s="70">
        <f t="shared" si="1"/>
        <v>57603.95659299999</v>
      </c>
      <c r="S30" s="66">
        <f t="shared" si="2"/>
        <v>8.176085541103296</v>
      </c>
    </row>
    <row r="31" spans="3:19" ht="27" customHeight="1">
      <c r="C31" s="84" t="s">
        <v>72</v>
      </c>
      <c r="D31" s="85">
        <v>7714.26431</v>
      </c>
      <c r="E31" s="49">
        <v>11266.622152</v>
      </c>
      <c r="F31" s="54">
        <v>100.480511</v>
      </c>
      <c r="G31" s="54">
        <v>4.87541</v>
      </c>
      <c r="H31" s="86">
        <v>28.222799</v>
      </c>
      <c r="I31" s="52"/>
      <c r="J31" s="49">
        <v>9573.387671</v>
      </c>
      <c r="K31" s="87"/>
      <c r="L31" s="49">
        <v>810.545485</v>
      </c>
      <c r="M31" s="49">
        <v>1191.63373</v>
      </c>
      <c r="N31" s="66">
        <f t="shared" si="5"/>
        <v>30690.032068</v>
      </c>
      <c r="O31" s="83">
        <v>-11195.009018789091</v>
      </c>
      <c r="P31" s="66">
        <f t="shared" si="0"/>
        <v>19495.02304921091</v>
      </c>
      <c r="Q31" s="49"/>
      <c r="R31" s="70">
        <f t="shared" si="1"/>
        <v>19495.02304921091</v>
      </c>
      <c r="S31" s="66">
        <f t="shared" si="2"/>
        <v>2.76704909703196</v>
      </c>
    </row>
    <row r="32" spans="3:19" ht="24" customHeight="1">
      <c r="C32" s="88" t="s">
        <v>73</v>
      </c>
      <c r="D32" s="49">
        <v>0</v>
      </c>
      <c r="E32" s="49">
        <v>8147.6737109999995</v>
      </c>
      <c r="F32" s="52">
        <v>18363.699598</v>
      </c>
      <c r="G32" s="52">
        <v>0</v>
      </c>
      <c r="H32" s="52">
        <v>2229.58</v>
      </c>
      <c r="I32" s="52"/>
      <c r="J32" s="49">
        <v>9450.704463</v>
      </c>
      <c r="K32" s="49">
        <v>15.316237000000001</v>
      </c>
      <c r="L32" s="49"/>
      <c r="M32" s="73">
        <v>3219.31454</v>
      </c>
      <c r="N32" s="66">
        <f t="shared" si="5"/>
        <v>41426.288549</v>
      </c>
      <c r="O32" s="48">
        <f>-N32</f>
        <v>-41426.288549</v>
      </c>
      <c r="P32" s="66">
        <f t="shared" si="0"/>
        <v>0</v>
      </c>
      <c r="Q32" s="49"/>
      <c r="R32" s="70">
        <f t="shared" si="1"/>
        <v>0</v>
      </c>
      <c r="S32" s="66">
        <f t="shared" si="2"/>
        <v>0</v>
      </c>
    </row>
    <row r="33" spans="3:19" ht="23.25" customHeight="1">
      <c r="C33" s="89" t="s">
        <v>74</v>
      </c>
      <c r="D33" s="53">
        <v>394.547002</v>
      </c>
      <c r="E33" s="49">
        <v>224.43448800000002</v>
      </c>
      <c r="F33" s="52"/>
      <c r="G33" s="52"/>
      <c r="H33" s="52"/>
      <c r="I33" s="52"/>
      <c r="J33" s="49">
        <v>299.22889000000004</v>
      </c>
      <c r="K33" s="87"/>
      <c r="L33" s="49"/>
      <c r="M33" s="49"/>
      <c r="N33" s="66">
        <f t="shared" si="5"/>
        <v>918.21038</v>
      </c>
      <c r="O33" s="49">
        <f>-'[1] consolidari dec'!J129</f>
        <v>0</v>
      </c>
      <c r="P33" s="66">
        <f t="shared" si="0"/>
        <v>918.21038</v>
      </c>
      <c r="Q33" s="49"/>
      <c r="R33" s="70">
        <f t="shared" si="1"/>
        <v>918.21038</v>
      </c>
      <c r="S33" s="66">
        <f t="shared" si="2"/>
        <v>0.1303272736046964</v>
      </c>
    </row>
    <row r="34" spans="3:19" ht="20.25" customHeight="1">
      <c r="C34" s="31" t="s">
        <v>75</v>
      </c>
      <c r="D34" s="49"/>
      <c r="E34" s="49">
        <v>6.2645719999999905</v>
      </c>
      <c r="F34" s="52"/>
      <c r="G34" s="52"/>
      <c r="H34" s="52">
        <v>0</v>
      </c>
      <c r="I34" s="52"/>
      <c r="J34" s="49"/>
      <c r="K34" s="49"/>
      <c r="L34" s="49"/>
      <c r="M34" s="49">
        <v>0</v>
      </c>
      <c r="N34" s="66">
        <f t="shared" si="5"/>
        <v>6.2645719999999905</v>
      </c>
      <c r="O34" s="48"/>
      <c r="P34" s="66">
        <f t="shared" si="0"/>
        <v>6.2645719999999905</v>
      </c>
      <c r="Q34" s="49"/>
      <c r="R34" s="70">
        <f t="shared" si="1"/>
        <v>6.2645719999999905</v>
      </c>
      <c r="S34" s="66">
        <f t="shared" si="2"/>
        <v>0.0008891694178629508</v>
      </c>
    </row>
    <row r="35" spans="3:19" ht="21.75" customHeight="1">
      <c r="C35" s="90" t="s">
        <v>101</v>
      </c>
      <c r="D35" s="55">
        <v>7552.949</v>
      </c>
      <c r="E35" s="53">
        <v>7246.810762</v>
      </c>
      <c r="F35" s="53">
        <v>4.2620000000000005</v>
      </c>
      <c r="G35" s="53">
        <v>118.472</v>
      </c>
      <c r="H35" s="53">
        <v>0.061203</v>
      </c>
      <c r="I35" s="54"/>
      <c r="J35" s="53">
        <v>1586.2020000000002</v>
      </c>
      <c r="K35" s="53">
        <v>469.448924</v>
      </c>
      <c r="L35" s="49"/>
      <c r="M35" s="49"/>
      <c r="N35" s="66">
        <f t="shared" si="5"/>
        <v>16978.205889</v>
      </c>
      <c r="O35" s="49"/>
      <c r="P35" s="66">
        <f t="shared" si="0"/>
        <v>16978.205889</v>
      </c>
      <c r="Q35" s="49"/>
      <c r="R35" s="70">
        <f t="shared" si="1"/>
        <v>16978.205889</v>
      </c>
      <c r="S35" s="66">
        <f t="shared" si="2"/>
        <v>2.4098216840159994</v>
      </c>
    </row>
    <row r="36" spans="3:19" ht="24.75" customHeight="1">
      <c r="C36" s="31" t="s">
        <v>76</v>
      </c>
      <c r="D36" s="49">
        <v>27.983292</v>
      </c>
      <c r="E36" s="49"/>
      <c r="F36" s="52"/>
      <c r="G36" s="52"/>
      <c r="H36" s="52"/>
      <c r="I36" s="52"/>
      <c r="J36" s="49">
        <v>0</v>
      </c>
      <c r="K36" s="49"/>
      <c r="L36" s="49"/>
      <c r="M36" s="49"/>
      <c r="N36" s="66">
        <f t="shared" si="5"/>
        <v>27.983292</v>
      </c>
      <c r="O36" s="49"/>
      <c r="P36" s="66">
        <f t="shared" si="0"/>
        <v>27.983292</v>
      </c>
      <c r="Q36" s="49">
        <f>-P36</f>
        <v>-27.983292</v>
      </c>
      <c r="R36" s="51">
        <f t="shared" si="1"/>
        <v>0</v>
      </c>
      <c r="S36" s="66">
        <f t="shared" si="2"/>
        <v>0</v>
      </c>
    </row>
    <row r="37" spans="3:19" ht="36.75" customHeight="1">
      <c r="C37" s="90" t="s">
        <v>77</v>
      </c>
      <c r="D37" s="50">
        <v>-28.770807</v>
      </c>
      <c r="E37" s="49"/>
      <c r="F37" s="52"/>
      <c r="G37" s="52">
        <v>0</v>
      </c>
      <c r="H37" s="52"/>
      <c r="I37" s="52"/>
      <c r="J37" s="66"/>
      <c r="K37" s="49"/>
      <c r="L37" s="49"/>
      <c r="M37" s="49"/>
      <c r="N37" s="66">
        <f t="shared" si="5"/>
        <v>-28.770807</v>
      </c>
      <c r="O37" s="49"/>
      <c r="P37" s="66">
        <f t="shared" si="0"/>
        <v>-28.770807</v>
      </c>
      <c r="Q37" s="49"/>
      <c r="R37" s="51">
        <f t="shared" si="1"/>
        <v>-28.770807</v>
      </c>
      <c r="S37" s="66">
        <f t="shared" si="2"/>
        <v>-0.0040836184358065235</v>
      </c>
    </row>
    <row r="38" spans="3:19" ht="57.75" customHeight="1">
      <c r="C38" s="90" t="s">
        <v>78</v>
      </c>
      <c r="D38" s="49">
        <v>-139.257034</v>
      </c>
      <c r="E38" s="49"/>
      <c r="F38" s="52"/>
      <c r="G38" s="52"/>
      <c r="H38" s="52"/>
      <c r="I38" s="52"/>
      <c r="J38" s="66"/>
      <c r="K38" s="49"/>
      <c r="L38" s="49"/>
      <c r="M38" s="49"/>
      <c r="N38" s="66">
        <f>SUM(D38:M38)</f>
        <v>-139.257034</v>
      </c>
      <c r="O38" s="49"/>
      <c r="P38" s="66">
        <f>N38+O38</f>
        <v>-139.257034</v>
      </c>
      <c r="Q38" s="49"/>
      <c r="R38" s="51">
        <f>P38+Q38</f>
        <v>-139.257034</v>
      </c>
      <c r="S38" s="66">
        <f t="shared" si="2"/>
        <v>-0.019765611418481797</v>
      </c>
    </row>
    <row r="39" spans="3:19" ht="54" customHeight="1">
      <c r="C39" s="90" t="s">
        <v>79</v>
      </c>
      <c r="D39" s="49">
        <v>418.27</v>
      </c>
      <c r="E39" s="49"/>
      <c r="F39" s="52"/>
      <c r="G39" s="52"/>
      <c r="H39" s="52"/>
      <c r="I39" s="52"/>
      <c r="J39" s="91">
        <v>0.08174699999999996</v>
      </c>
      <c r="K39" s="49">
        <v>0.151</v>
      </c>
      <c r="L39" s="49"/>
      <c r="M39" s="49"/>
      <c r="N39" s="66">
        <f>SUM(D39:M39)</f>
        <v>418.502747</v>
      </c>
      <c r="O39" s="49"/>
      <c r="P39" s="66">
        <f>N39+O39</f>
        <v>418.502747</v>
      </c>
      <c r="Q39" s="49"/>
      <c r="R39" s="51">
        <f>P39+Q39</f>
        <v>418.502747</v>
      </c>
      <c r="S39" s="66">
        <f t="shared" si="2"/>
        <v>0.05940068115172694</v>
      </c>
    </row>
    <row r="40" spans="3:19" s="14" customFormat="1" ht="30.75" customHeight="1">
      <c r="C40" s="93" t="s">
        <v>80</v>
      </c>
      <c r="D40" s="125">
        <f>D41+D54+D57+D60</f>
        <v>125215.84054900002</v>
      </c>
      <c r="E40" s="92">
        <f aca="true" t="shared" si="7" ref="E40:M40">E41+E54+E57+E60+E61</f>
        <v>72477.08200900002</v>
      </c>
      <c r="F40" s="92">
        <f t="shared" si="7"/>
        <v>54704.137645999996</v>
      </c>
      <c r="G40" s="125">
        <f>G41+G54+G57+G60+G61</f>
        <v>1318.8624640000003</v>
      </c>
      <c r="H40" s="92">
        <f t="shared" si="7"/>
        <v>23474.321775999997</v>
      </c>
      <c r="I40" s="92">
        <f t="shared" si="7"/>
        <v>0</v>
      </c>
      <c r="J40" s="92">
        <f>J41+J54+J57+J60+J61</f>
        <v>20579.383744</v>
      </c>
      <c r="K40" s="92">
        <f t="shared" si="7"/>
        <v>484.916924</v>
      </c>
      <c r="L40" s="57">
        <f t="shared" si="7"/>
        <v>760.0574439999999</v>
      </c>
      <c r="M40" s="123">
        <f t="shared" si="7"/>
        <v>4741.261259999999</v>
      </c>
      <c r="N40" s="64">
        <f>SUM(D40:M40)</f>
        <v>303755.863816</v>
      </c>
      <c r="O40" s="63">
        <f>O41+O54+O57+O60+O61</f>
        <v>-52803.97890278907</v>
      </c>
      <c r="P40" s="64">
        <f aca="true" t="shared" si="8" ref="P40:P60">N40+O40</f>
        <v>250951.88491321093</v>
      </c>
      <c r="Q40" s="63">
        <f>Q41+Q54+Q57+Q60+Q61</f>
        <v>-7036.3406319999995</v>
      </c>
      <c r="R40" s="46">
        <f aca="true" t="shared" si="9" ref="R40:R60">P40+Q40</f>
        <v>243915.54428121092</v>
      </c>
      <c r="S40" s="64">
        <f aca="true" t="shared" si="10" ref="S40:S60">R40/$R$7*100</f>
        <v>34.62044055304168</v>
      </c>
    </row>
    <row r="41" spans="3:19" ht="19.5" customHeight="1">
      <c r="C41" s="94" t="s">
        <v>81</v>
      </c>
      <c r="D41" s="63">
        <f>SUM(D42:D46)+D53</f>
        <v>118577.19100300001</v>
      </c>
      <c r="E41" s="63">
        <f aca="true" t="shared" si="11" ref="E41:M41">E42+E43+E44+E45+E46+E53</f>
        <v>59371.673525000006</v>
      </c>
      <c r="F41" s="57">
        <f t="shared" si="11"/>
        <v>54727.45735699999</v>
      </c>
      <c r="G41" s="57">
        <f t="shared" si="11"/>
        <v>1338.0757090000002</v>
      </c>
      <c r="H41" s="57">
        <f t="shared" si="11"/>
        <v>23497.377586</v>
      </c>
      <c r="I41" s="57">
        <f t="shared" si="11"/>
        <v>0</v>
      </c>
      <c r="J41" s="63">
        <f t="shared" si="11"/>
        <v>18726.627894999998</v>
      </c>
      <c r="K41" s="63">
        <f t="shared" si="11"/>
        <v>484.916924</v>
      </c>
      <c r="L41" s="95">
        <f t="shared" si="11"/>
        <v>760.159422</v>
      </c>
      <c r="M41" s="63">
        <f t="shared" si="11"/>
        <v>1821.3275299999996</v>
      </c>
      <c r="N41" s="66">
        <f aca="true" t="shared" si="12" ref="N41:N60">SUM(D41:M41)</f>
        <v>279304.806951</v>
      </c>
      <c r="O41" s="63">
        <f>O42+O43+O44+O45+O46+O53</f>
        <v>-52616.73224978907</v>
      </c>
      <c r="P41" s="66">
        <f t="shared" si="8"/>
        <v>226688.07470121095</v>
      </c>
      <c r="Q41" s="63">
        <f>Q42+Q43+Q44+Q45+Q46+Q53</f>
        <v>0</v>
      </c>
      <c r="R41" s="51">
        <f t="shared" si="9"/>
        <v>226688.07470121095</v>
      </c>
      <c r="S41" s="66">
        <f t="shared" si="10"/>
        <v>32.175239332958284</v>
      </c>
    </row>
    <row r="42" spans="2:19" ht="23.25" customHeight="1">
      <c r="B42" s="96"/>
      <c r="C42" s="97" t="s">
        <v>82</v>
      </c>
      <c r="D42" s="98">
        <v>21002.788246</v>
      </c>
      <c r="E42" s="99">
        <v>22401.396353</v>
      </c>
      <c r="F42" s="67">
        <v>168.759957</v>
      </c>
      <c r="G42" s="67">
        <v>99.240669</v>
      </c>
      <c r="H42" s="67">
        <v>167.168584</v>
      </c>
      <c r="I42" s="67"/>
      <c r="J42" s="99">
        <v>7877.759793</v>
      </c>
      <c r="K42" s="99">
        <v>0.08113066666666667</v>
      </c>
      <c r="L42" s="69"/>
      <c r="M42" s="99">
        <v>308.44682</v>
      </c>
      <c r="N42" s="66">
        <f t="shared" si="12"/>
        <v>52025.64155266666</v>
      </c>
      <c r="O42" s="47"/>
      <c r="P42" s="66">
        <f t="shared" si="8"/>
        <v>52025.64155266666</v>
      </c>
      <c r="Q42" s="47"/>
      <c r="R42" s="51">
        <f t="shared" si="9"/>
        <v>52025.64155266666</v>
      </c>
      <c r="S42" s="66">
        <f t="shared" si="10"/>
        <v>7.384320814467649</v>
      </c>
    </row>
    <row r="43" spans="2:19" ht="23.25" customHeight="1">
      <c r="B43" s="96"/>
      <c r="C43" s="97" t="s">
        <v>83</v>
      </c>
      <c r="D43" s="100">
        <v>5756.839211</v>
      </c>
      <c r="E43" s="99">
        <v>16793.768918</v>
      </c>
      <c r="F43" s="67">
        <v>388.219774</v>
      </c>
      <c r="G43" s="67">
        <v>35.276548</v>
      </c>
      <c r="H43" s="67">
        <v>21867.90756</v>
      </c>
      <c r="I43" s="67">
        <v>0</v>
      </c>
      <c r="J43" s="69">
        <v>5673.083408</v>
      </c>
      <c r="K43" s="69">
        <v>0</v>
      </c>
      <c r="L43" s="69">
        <v>23.039718</v>
      </c>
      <c r="M43" s="69">
        <v>1471.4211399999997</v>
      </c>
      <c r="N43" s="66">
        <f t="shared" si="12"/>
        <v>52009.556276999996</v>
      </c>
      <c r="O43" s="48">
        <v>-11201.274200000002</v>
      </c>
      <c r="P43" s="66">
        <f t="shared" si="8"/>
        <v>40808.282076999996</v>
      </c>
      <c r="Q43" s="47"/>
      <c r="R43" s="51">
        <f t="shared" si="9"/>
        <v>40808.282076999996</v>
      </c>
      <c r="S43" s="66">
        <f t="shared" si="10"/>
        <v>5.792171662867507</v>
      </c>
    </row>
    <row r="44" spans="2:19" ht="17.25" customHeight="1">
      <c r="B44" s="96"/>
      <c r="C44" s="97" t="s">
        <v>84</v>
      </c>
      <c r="D44" s="99">
        <v>8291.827127</v>
      </c>
      <c r="E44" s="99">
        <v>547.006111</v>
      </c>
      <c r="F44" s="67">
        <v>3.969022</v>
      </c>
      <c r="G44" s="67">
        <v>0.043591</v>
      </c>
      <c r="H44" s="67">
        <v>1.022635</v>
      </c>
      <c r="I44" s="67">
        <v>0</v>
      </c>
      <c r="J44" s="69">
        <v>0.780668</v>
      </c>
      <c r="K44" s="69">
        <v>0</v>
      </c>
      <c r="L44" s="99">
        <v>736.696556</v>
      </c>
      <c r="M44" s="69">
        <v>41.45957</v>
      </c>
      <c r="N44" s="66">
        <f t="shared" si="12"/>
        <v>9622.80528</v>
      </c>
      <c r="O44" s="48">
        <v>-51.13791178909091</v>
      </c>
      <c r="P44" s="66">
        <f t="shared" si="8"/>
        <v>9571.66736821091</v>
      </c>
      <c r="Q44" s="47"/>
      <c r="R44" s="51">
        <f>P44+Q44</f>
        <v>9571.66736821091</v>
      </c>
      <c r="S44" s="66">
        <f t="shared" si="10"/>
        <v>1.358565900714352</v>
      </c>
    </row>
    <row r="45" spans="2:19" ht="18.75" customHeight="1">
      <c r="B45" s="96"/>
      <c r="C45" s="97" t="s">
        <v>85</v>
      </c>
      <c r="D45" s="99">
        <v>3929.600923</v>
      </c>
      <c r="E45" s="99">
        <v>2339.6374990000004</v>
      </c>
      <c r="F45" s="67"/>
      <c r="G45" s="67">
        <v>2.209651</v>
      </c>
      <c r="H45" s="67"/>
      <c r="I45" s="67"/>
      <c r="J45" s="69">
        <v>3.372747</v>
      </c>
      <c r="K45" s="99"/>
      <c r="L45" s="95"/>
      <c r="M45" s="99"/>
      <c r="N45" s="66">
        <f t="shared" si="12"/>
        <v>6274.820820000001</v>
      </c>
      <c r="O45" s="47"/>
      <c r="P45" s="66">
        <f t="shared" si="8"/>
        <v>6274.820820000001</v>
      </c>
      <c r="Q45" s="47"/>
      <c r="R45" s="51">
        <f t="shared" si="9"/>
        <v>6274.820820000001</v>
      </c>
      <c r="S45" s="66">
        <f t="shared" si="10"/>
        <v>0.8906240962213751</v>
      </c>
    </row>
    <row r="46" spans="2:19" ht="26.25" customHeight="1">
      <c r="B46" s="96"/>
      <c r="C46" s="101" t="s">
        <v>86</v>
      </c>
      <c r="D46" s="95">
        <f>SUM(D47:D52)</f>
        <v>78870.321211</v>
      </c>
      <c r="E46" s="95">
        <f>SUM(E47:E52)</f>
        <v>17289.864644</v>
      </c>
      <c r="F46" s="95">
        <f aca="true" t="shared" si="13" ref="F46:L46">SUM(F47:F52)</f>
        <v>54166.508603999995</v>
      </c>
      <c r="G46" s="95">
        <f t="shared" si="13"/>
        <v>1201.3052500000001</v>
      </c>
      <c r="H46" s="95">
        <f t="shared" si="13"/>
        <v>1461.278807</v>
      </c>
      <c r="I46" s="95">
        <f t="shared" si="13"/>
        <v>0</v>
      </c>
      <c r="J46" s="95">
        <f>SUM(J47:J52)</f>
        <v>5141.162184</v>
      </c>
      <c r="K46" s="95">
        <f>SUM(K47:K52)</f>
        <v>484.83579333333336</v>
      </c>
      <c r="L46" s="95">
        <f t="shared" si="13"/>
        <v>0.423148</v>
      </c>
      <c r="M46" s="95">
        <f>M47+M48+M50+M52+M49</f>
        <v>0</v>
      </c>
      <c r="N46" s="66">
        <f t="shared" si="12"/>
        <v>158615.6996413333</v>
      </c>
      <c r="O46" s="95">
        <f>O47+O48+O50+O52+O49</f>
        <v>-41063.918087999984</v>
      </c>
      <c r="P46" s="66">
        <f t="shared" si="8"/>
        <v>117551.78155333333</v>
      </c>
      <c r="Q46" s="95">
        <f>Q47+Q48+Q50+Q52+Q49</f>
        <v>0</v>
      </c>
      <c r="R46" s="51">
        <f t="shared" si="9"/>
        <v>117551.78155333333</v>
      </c>
      <c r="S46" s="66">
        <f t="shared" si="10"/>
        <v>16.684850804257707</v>
      </c>
    </row>
    <row r="47" spans="2:19" ht="32.25" customHeight="1">
      <c r="B47" s="96"/>
      <c r="C47" s="102" t="s">
        <v>87</v>
      </c>
      <c r="D47" s="103">
        <v>34490.31543</v>
      </c>
      <c r="E47" s="69">
        <v>634.9035760000006</v>
      </c>
      <c r="F47" s="104">
        <v>0.082405</v>
      </c>
      <c r="G47" s="104">
        <v>213.974369</v>
      </c>
      <c r="H47" s="104"/>
      <c r="I47" s="104">
        <v>0</v>
      </c>
      <c r="J47" s="99">
        <v>815.474667</v>
      </c>
      <c r="K47" s="99"/>
      <c r="L47" s="63"/>
      <c r="M47" s="69"/>
      <c r="N47" s="66">
        <f t="shared" si="12"/>
        <v>36154.750447000006</v>
      </c>
      <c r="O47" s="48">
        <v>-34374.83907199999</v>
      </c>
      <c r="P47" s="105">
        <f t="shared" si="8"/>
        <v>1779.9113750000179</v>
      </c>
      <c r="Q47" s="47"/>
      <c r="R47" s="51">
        <f t="shared" si="9"/>
        <v>1779.9113750000179</v>
      </c>
      <c r="S47" s="66">
        <f t="shared" si="10"/>
        <v>0.25263382097873766</v>
      </c>
    </row>
    <row r="48" spans="2:19" ht="15.75">
      <c r="B48" s="96"/>
      <c r="C48" s="106" t="s">
        <v>88</v>
      </c>
      <c r="D48" s="100">
        <v>10538.827863</v>
      </c>
      <c r="E48" s="69">
        <v>666.8661609999999</v>
      </c>
      <c r="F48" s="67">
        <v>0</v>
      </c>
      <c r="G48" s="67">
        <v>0.025418</v>
      </c>
      <c r="H48" s="67"/>
      <c r="I48" s="67"/>
      <c r="J48" s="69">
        <v>438.456768</v>
      </c>
      <c r="K48" s="107">
        <v>1.8277933333333336</v>
      </c>
      <c r="L48" s="69"/>
      <c r="M48" s="69"/>
      <c r="N48" s="66">
        <f t="shared" si="12"/>
        <v>11646.004003333333</v>
      </c>
      <c r="O48" s="48">
        <v>-373.25702</v>
      </c>
      <c r="P48" s="66">
        <f>N48+O48</f>
        <v>11272.746983333334</v>
      </c>
      <c r="Q48" s="47"/>
      <c r="R48" s="51">
        <f t="shared" si="9"/>
        <v>11272.746983333334</v>
      </c>
      <c r="S48" s="66">
        <f t="shared" si="10"/>
        <v>1.6000106428478833</v>
      </c>
    </row>
    <row r="49" spans="2:19" ht="38.25" customHeight="1">
      <c r="B49" s="96"/>
      <c r="C49" s="78" t="s">
        <v>89</v>
      </c>
      <c r="D49" s="99">
        <v>15257.723</v>
      </c>
      <c r="E49" s="69">
        <v>11122.987762</v>
      </c>
      <c r="F49" s="69">
        <v>6.279199</v>
      </c>
      <c r="G49" s="69">
        <v>191.00215</v>
      </c>
      <c r="H49" s="69">
        <v>0.085807</v>
      </c>
      <c r="I49" s="67"/>
      <c r="J49" s="69">
        <v>3324.834371</v>
      </c>
      <c r="K49" s="69">
        <v>482.857</v>
      </c>
      <c r="L49" s="69"/>
      <c r="M49" s="69"/>
      <c r="N49" s="66">
        <f t="shared" si="12"/>
        <v>30385.769289000003</v>
      </c>
      <c r="O49" s="48">
        <v>-6315.821996000001</v>
      </c>
      <c r="P49" s="66">
        <f t="shared" si="8"/>
        <v>24069.947293000005</v>
      </c>
      <c r="Q49" s="47">
        <v>0</v>
      </c>
      <c r="R49" s="89">
        <f t="shared" si="9"/>
        <v>24069.947293000005</v>
      </c>
      <c r="S49" s="66">
        <f t="shared" si="10"/>
        <v>3.416396367143478</v>
      </c>
    </row>
    <row r="50" spans="2:19" ht="15.75">
      <c r="B50" s="96"/>
      <c r="C50" s="106" t="s">
        <v>90</v>
      </c>
      <c r="D50" s="99">
        <v>15505.169759</v>
      </c>
      <c r="E50" s="69">
        <v>3965.271277</v>
      </c>
      <c r="F50" s="108">
        <v>54160.134999999995</v>
      </c>
      <c r="G50" s="109">
        <v>770.536</v>
      </c>
      <c r="H50" s="108">
        <v>1461.193</v>
      </c>
      <c r="I50" s="67"/>
      <c r="J50" s="69">
        <v>83.167</v>
      </c>
      <c r="K50" s="69"/>
      <c r="L50" s="69"/>
      <c r="M50" s="69"/>
      <c r="N50" s="66">
        <f t="shared" si="12"/>
        <v>75945.47203599999</v>
      </c>
      <c r="O50" s="47"/>
      <c r="P50" s="66">
        <f t="shared" si="8"/>
        <v>75945.47203599999</v>
      </c>
      <c r="Q50" s="47"/>
      <c r="R50" s="51">
        <f t="shared" si="9"/>
        <v>75945.47203599999</v>
      </c>
      <c r="S50" s="66">
        <f t="shared" si="10"/>
        <v>10.779410175120857</v>
      </c>
    </row>
    <row r="51" spans="2:19" ht="74.25" customHeight="1">
      <c r="B51" s="96"/>
      <c r="C51" s="78" t="s">
        <v>91</v>
      </c>
      <c r="D51" s="99">
        <v>495.400274</v>
      </c>
      <c r="E51" s="69">
        <v>0.111966</v>
      </c>
      <c r="F51" s="67"/>
      <c r="G51" s="67"/>
      <c r="H51" s="67"/>
      <c r="I51" s="67"/>
      <c r="J51" s="69">
        <v>0.081586</v>
      </c>
      <c r="K51" s="69">
        <v>0.151</v>
      </c>
      <c r="L51" s="69"/>
      <c r="M51" s="69"/>
      <c r="N51" s="66">
        <f t="shared" si="12"/>
        <v>495.74482600000005</v>
      </c>
      <c r="O51" s="47"/>
      <c r="P51" s="66">
        <f t="shared" si="8"/>
        <v>495.74482600000005</v>
      </c>
      <c r="Q51" s="47"/>
      <c r="R51" s="51">
        <f t="shared" si="9"/>
        <v>495.74482600000005</v>
      </c>
      <c r="S51" s="66">
        <f t="shared" si="10"/>
        <v>0.07036412676604092</v>
      </c>
    </row>
    <row r="52" spans="2:19" ht="15.75">
      <c r="B52" s="96"/>
      <c r="C52" s="106" t="s">
        <v>92</v>
      </c>
      <c r="D52" s="99">
        <v>2582.884885</v>
      </c>
      <c r="E52" s="69">
        <v>899.723902</v>
      </c>
      <c r="F52" s="67">
        <v>0.012</v>
      </c>
      <c r="G52" s="67">
        <v>25.767313</v>
      </c>
      <c r="H52" s="67">
        <v>0</v>
      </c>
      <c r="I52" s="67"/>
      <c r="J52" s="69">
        <v>479.147792</v>
      </c>
      <c r="K52" s="69">
        <v>0</v>
      </c>
      <c r="L52" s="69">
        <v>0.423148</v>
      </c>
      <c r="M52" s="69"/>
      <c r="N52" s="66">
        <f t="shared" si="12"/>
        <v>3987.9590399999997</v>
      </c>
      <c r="O52" s="47"/>
      <c r="P52" s="66">
        <f t="shared" si="8"/>
        <v>3987.9590399999997</v>
      </c>
      <c r="Q52" s="47"/>
      <c r="R52" s="51">
        <f t="shared" si="9"/>
        <v>3987.9590399999997</v>
      </c>
      <c r="S52" s="66">
        <f t="shared" si="10"/>
        <v>0.5660356714007113</v>
      </c>
    </row>
    <row r="53" spans="2:19" s="47" customFormat="1" ht="31.5" customHeight="1">
      <c r="B53" s="110"/>
      <c r="C53" s="111" t="s">
        <v>93</v>
      </c>
      <c r="D53" s="99">
        <v>725.814285</v>
      </c>
      <c r="E53" s="69">
        <v>0</v>
      </c>
      <c r="F53" s="67">
        <v>0</v>
      </c>
      <c r="G53" s="67"/>
      <c r="H53" s="67"/>
      <c r="I53" s="67"/>
      <c r="J53" s="69">
        <v>30.469095</v>
      </c>
      <c r="K53" s="66">
        <v>0</v>
      </c>
      <c r="L53" s="66"/>
      <c r="M53" s="69"/>
      <c r="N53" s="66">
        <f t="shared" si="12"/>
        <v>756.2833800000001</v>
      </c>
      <c r="O53" s="48">
        <v>-300.40205</v>
      </c>
      <c r="P53" s="66">
        <f t="shared" si="8"/>
        <v>455.8813300000001</v>
      </c>
      <c r="R53" s="51">
        <f t="shared" si="9"/>
        <v>455.8813300000001</v>
      </c>
      <c r="S53" s="66">
        <f t="shared" si="10"/>
        <v>0.06470605442968626</v>
      </c>
    </row>
    <row r="54" spans="2:19" ht="19.5" customHeight="1">
      <c r="B54" s="96"/>
      <c r="C54" s="94" t="s">
        <v>94</v>
      </c>
      <c r="D54" s="66">
        <f>SUM(D55:D56)</f>
        <v>4555.562258</v>
      </c>
      <c r="E54" s="66">
        <f>E55+E56</f>
        <v>9630.731129</v>
      </c>
      <c r="F54" s="68">
        <f aca="true" t="shared" si="14" ref="F54:M54">F55+F56</f>
        <v>7.557201</v>
      </c>
      <c r="G54" s="68">
        <f t="shared" si="14"/>
        <v>0.792834</v>
      </c>
      <c r="H54" s="68">
        <f t="shared" si="14"/>
        <v>1.550266</v>
      </c>
      <c r="I54" s="68">
        <f t="shared" si="14"/>
        <v>0</v>
      </c>
      <c r="J54" s="66">
        <f t="shared" si="14"/>
        <v>1828.127765</v>
      </c>
      <c r="K54" s="66">
        <f t="shared" si="14"/>
        <v>0</v>
      </c>
      <c r="L54" s="69">
        <f t="shared" si="14"/>
        <v>0</v>
      </c>
      <c r="M54" s="66">
        <f t="shared" si="14"/>
        <v>2412.9029899999996</v>
      </c>
      <c r="N54" s="66">
        <f t="shared" si="12"/>
        <v>18437.224443</v>
      </c>
      <c r="O54" s="66">
        <f>O55+O56</f>
        <v>-106.158233</v>
      </c>
      <c r="P54" s="66">
        <f t="shared" si="8"/>
        <v>18331.06621</v>
      </c>
      <c r="Q54" s="47">
        <f>Q55+Q56</f>
        <v>-67.701</v>
      </c>
      <c r="R54" s="51">
        <f>P54+Q54</f>
        <v>18263.36521</v>
      </c>
      <c r="S54" s="66">
        <f t="shared" si="10"/>
        <v>2.592232288493802</v>
      </c>
    </row>
    <row r="55" spans="2:19" ht="19.5" customHeight="1">
      <c r="B55" s="96"/>
      <c r="C55" s="106" t="s">
        <v>95</v>
      </c>
      <c r="D55" s="69">
        <v>3654.58768</v>
      </c>
      <c r="E55" s="99">
        <v>9488.74326</v>
      </c>
      <c r="F55" s="67">
        <v>7.557201</v>
      </c>
      <c r="G55" s="67">
        <v>0.792834</v>
      </c>
      <c r="H55" s="67">
        <v>1.550266</v>
      </c>
      <c r="I55" s="67"/>
      <c r="J55" s="69">
        <v>1827.976856</v>
      </c>
      <c r="K55" s="69">
        <v>0</v>
      </c>
      <c r="L55" s="66">
        <v>0</v>
      </c>
      <c r="M55" s="99">
        <v>2412.9029899999996</v>
      </c>
      <c r="N55" s="66">
        <f t="shared" si="12"/>
        <v>17394.111086999997</v>
      </c>
      <c r="O55" s="66">
        <v>-106.158233</v>
      </c>
      <c r="P55" s="66">
        <f t="shared" si="8"/>
        <v>17287.952854</v>
      </c>
      <c r="Q55" s="47"/>
      <c r="R55" s="51">
        <f t="shared" si="9"/>
        <v>17287.952854</v>
      </c>
      <c r="S55" s="66">
        <f t="shared" si="10"/>
        <v>2.4537859849377326</v>
      </c>
    </row>
    <row r="56" spans="2:19" ht="19.5" customHeight="1">
      <c r="B56" s="96"/>
      <c r="C56" s="106" t="s">
        <v>96</v>
      </c>
      <c r="D56" s="69">
        <v>900.974578</v>
      </c>
      <c r="E56" s="99">
        <v>141.987869</v>
      </c>
      <c r="F56" s="104"/>
      <c r="G56" s="104">
        <v>0</v>
      </c>
      <c r="H56" s="104"/>
      <c r="I56" s="104"/>
      <c r="J56" s="69">
        <v>0.150909</v>
      </c>
      <c r="K56" s="66"/>
      <c r="L56" s="66"/>
      <c r="M56" s="99"/>
      <c r="N56" s="66">
        <f t="shared" si="12"/>
        <v>1043.1133559999998</v>
      </c>
      <c r="O56" s="112"/>
      <c r="P56" s="66">
        <f t="shared" si="8"/>
        <v>1043.1133559999998</v>
      </c>
      <c r="Q56" s="126">
        <v>-67.701</v>
      </c>
      <c r="R56" s="51">
        <f t="shared" si="9"/>
        <v>975.4123559999998</v>
      </c>
      <c r="S56" s="66">
        <f t="shared" si="10"/>
        <v>0.13844630355606902</v>
      </c>
    </row>
    <row r="57" spans="2:19" ht="23.25" customHeight="1">
      <c r="B57" s="96"/>
      <c r="C57" s="94" t="s">
        <v>76</v>
      </c>
      <c r="D57" s="95">
        <f>D58+D59</f>
        <v>2810.825595</v>
      </c>
      <c r="E57" s="95">
        <f>E58+E59</f>
        <v>3691.785732</v>
      </c>
      <c r="F57" s="95">
        <f>F58+F59</f>
        <v>0</v>
      </c>
      <c r="G57" s="95">
        <f>G58+G59</f>
        <v>0</v>
      </c>
      <c r="H57" s="95">
        <f>H58+H59</f>
        <v>0</v>
      </c>
      <c r="I57" s="104"/>
      <c r="J57" s="95">
        <f>J58+J59</f>
        <v>40.085985</v>
      </c>
      <c r="K57" s="66"/>
      <c r="L57" s="66">
        <f>L58+L59</f>
        <v>0</v>
      </c>
      <c r="M57" s="95">
        <f>M58+M59</f>
        <v>507.03074000000004</v>
      </c>
      <c r="N57" s="66">
        <f t="shared" si="12"/>
        <v>7049.7280519999995</v>
      </c>
      <c r="O57" s="95">
        <f>O58+O59</f>
        <v>-81.08842</v>
      </c>
      <c r="P57" s="66">
        <f t="shared" si="8"/>
        <v>6968.639631999999</v>
      </c>
      <c r="Q57" s="95">
        <f>Q58+Q59</f>
        <v>-6968.639631999999</v>
      </c>
      <c r="R57" s="51">
        <f t="shared" si="9"/>
        <v>0</v>
      </c>
      <c r="S57" s="66">
        <f t="shared" si="10"/>
        <v>0</v>
      </c>
    </row>
    <row r="58" spans="2:19" ht="15.75">
      <c r="B58" s="96"/>
      <c r="C58" s="113" t="s">
        <v>97</v>
      </c>
      <c r="D58" s="114">
        <v>32.5</v>
      </c>
      <c r="E58" s="99">
        <v>0</v>
      </c>
      <c r="F58" s="104">
        <v>0</v>
      </c>
      <c r="G58" s="104">
        <v>0</v>
      </c>
      <c r="H58" s="104"/>
      <c r="I58" s="104">
        <v>0</v>
      </c>
      <c r="J58" s="99">
        <v>0</v>
      </c>
      <c r="K58" s="66"/>
      <c r="L58" s="66"/>
      <c r="M58" s="99"/>
      <c r="N58" s="115">
        <f t="shared" si="12"/>
        <v>32.5</v>
      </c>
      <c r="O58" s="47"/>
      <c r="P58" s="66">
        <f t="shared" si="8"/>
        <v>32.5</v>
      </c>
      <c r="Q58" s="47">
        <f>-P58</f>
        <v>-32.5</v>
      </c>
      <c r="R58" s="51"/>
      <c r="S58" s="66">
        <f t="shared" si="10"/>
        <v>0</v>
      </c>
    </row>
    <row r="59" spans="2:19" ht="19.5" customHeight="1">
      <c r="B59" s="96"/>
      <c r="C59" s="113" t="s">
        <v>98</v>
      </c>
      <c r="D59" s="99">
        <v>2778.325595</v>
      </c>
      <c r="E59" s="99">
        <v>3691.785732</v>
      </c>
      <c r="F59" s="104">
        <v>0</v>
      </c>
      <c r="G59" s="104">
        <v>0</v>
      </c>
      <c r="H59" s="104"/>
      <c r="I59" s="104">
        <v>0</v>
      </c>
      <c r="J59" s="99">
        <v>40.085985</v>
      </c>
      <c r="K59" s="66"/>
      <c r="L59" s="66"/>
      <c r="M59" s="99">
        <v>507.03074000000004</v>
      </c>
      <c r="N59" s="66">
        <f t="shared" si="12"/>
        <v>7017.2280519999995</v>
      </c>
      <c r="O59" s="48">
        <v>-81.08842</v>
      </c>
      <c r="P59" s="66">
        <f t="shared" si="8"/>
        <v>6936.139631999999</v>
      </c>
      <c r="Q59" s="47">
        <f>-P59</f>
        <v>-6936.139631999999</v>
      </c>
      <c r="R59" s="51">
        <f t="shared" si="9"/>
        <v>0</v>
      </c>
      <c r="S59" s="66">
        <f t="shared" si="10"/>
        <v>0</v>
      </c>
    </row>
    <row r="60" spans="2:19" ht="34.5" customHeight="1">
      <c r="B60" s="96"/>
      <c r="C60" s="116" t="s">
        <v>99</v>
      </c>
      <c r="D60" s="99">
        <v>-727.738307</v>
      </c>
      <c r="E60" s="99">
        <v>-217.10837700000002</v>
      </c>
      <c r="F60" s="104">
        <v>-30.876912</v>
      </c>
      <c r="G60" s="104">
        <v>-20.006079</v>
      </c>
      <c r="H60" s="104">
        <v>-24.606076</v>
      </c>
      <c r="I60" s="104"/>
      <c r="J60" s="104">
        <v>-15.457901</v>
      </c>
      <c r="K60" s="66"/>
      <c r="L60" s="99">
        <v>-0.101978</v>
      </c>
      <c r="M60" s="99"/>
      <c r="N60" s="66">
        <f t="shared" si="12"/>
        <v>-1035.89563</v>
      </c>
      <c r="O60" s="47"/>
      <c r="P60" s="66">
        <f t="shared" si="8"/>
        <v>-1035.89563</v>
      </c>
      <c r="Q60" s="47"/>
      <c r="R60" s="51">
        <f t="shared" si="9"/>
        <v>-1035.89563</v>
      </c>
      <c r="S60" s="66">
        <f t="shared" si="10"/>
        <v>-0.14703106841039995</v>
      </c>
    </row>
    <row r="61" spans="3:19" ht="12" customHeight="1">
      <c r="C61" s="116"/>
      <c r="D61" s="99"/>
      <c r="E61" s="99"/>
      <c r="F61" s="104"/>
      <c r="G61" s="104"/>
      <c r="H61" s="104"/>
      <c r="I61" s="104"/>
      <c r="J61" s="63"/>
      <c r="K61" s="66"/>
      <c r="L61" s="99"/>
      <c r="M61" s="99"/>
      <c r="N61" s="66"/>
      <c r="O61" s="47"/>
      <c r="P61" s="66"/>
      <c r="Q61" s="47"/>
      <c r="R61" s="51"/>
      <c r="S61" s="66"/>
    </row>
    <row r="62" spans="3:19" ht="34.5" customHeight="1" thickBot="1">
      <c r="C62" s="117" t="s">
        <v>100</v>
      </c>
      <c r="D62" s="118">
        <f aca="true" t="shared" si="15" ref="D62:M62">D15-D40</f>
        <v>-19510.261161000002</v>
      </c>
      <c r="E62" s="118">
        <f t="shared" si="15"/>
        <v>-764.6310310000408</v>
      </c>
      <c r="F62" s="119">
        <f t="shared" si="15"/>
        <v>239.9589660000056</v>
      </c>
      <c r="G62" s="119">
        <f t="shared" si="15"/>
        <v>498.30094599999984</v>
      </c>
      <c r="H62" s="119">
        <f t="shared" si="15"/>
        <v>-173.31877399999576</v>
      </c>
      <c r="I62" s="119">
        <f t="shared" si="15"/>
        <v>0</v>
      </c>
      <c r="J62" s="118">
        <f t="shared" si="15"/>
        <v>2620.160192000003</v>
      </c>
      <c r="K62" s="118">
        <f t="shared" si="15"/>
        <v>-0.0007630000000062864</v>
      </c>
      <c r="L62" s="118">
        <f t="shared" si="15"/>
        <v>50.48804100000007</v>
      </c>
      <c r="M62" s="118">
        <f t="shared" si="15"/>
        <v>-330.31298999999944</v>
      </c>
      <c r="N62" s="118">
        <f>SUM(D62:M62)</f>
        <v>-17369.61657400003</v>
      </c>
      <c r="O62" s="120">
        <f>O15-O40</f>
        <v>0</v>
      </c>
      <c r="P62" s="118">
        <f>P15-P40</f>
        <v>-17369.616574000072</v>
      </c>
      <c r="Q62" s="118">
        <f>Q15-Q40</f>
        <v>7008.35734</v>
      </c>
      <c r="R62" s="121">
        <f>R15-R40</f>
        <v>-10361.259234000056</v>
      </c>
      <c r="S62" s="122">
        <f>R62/$R$7*100</f>
        <v>-1.470637553758336</v>
      </c>
    </row>
    <row r="63" ht="19.5" customHeight="1" thickTop="1"/>
  </sheetData>
  <sheetProtection/>
  <mergeCells count="7">
    <mergeCell ref="O2:S2"/>
    <mergeCell ref="C3:S3"/>
    <mergeCell ref="C4:S4"/>
    <mergeCell ref="C5:S5"/>
    <mergeCell ref="R9:S12"/>
    <mergeCell ref="R13:R14"/>
    <mergeCell ref="S13:S14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headerFooter alignWithMargins="0">
    <oddFooter>&amp;L&amp;D   &amp;T&amp;C&amp;F</oddFooter>
  </headerFooter>
  <rowBreaks count="1" manualBreakCount="1">
    <brk id="39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ALINA-MIRELA RĂDUŢĂ</cp:lastModifiedBy>
  <cp:lastPrinted>2016-01-27T07:17:35Z</cp:lastPrinted>
  <dcterms:created xsi:type="dcterms:W3CDTF">2016-01-26T14:33:23Z</dcterms:created>
  <dcterms:modified xsi:type="dcterms:W3CDTF">2016-01-27T15:36:17Z</dcterms:modified>
  <cp:category/>
  <cp:version/>
  <cp:contentType/>
  <cp:contentStatus/>
</cp:coreProperties>
</file>