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27795" windowHeight="13350" activeTab="0"/>
  </bookViews>
  <sheets>
    <sheet name="iulie 20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47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'[17]BNKLOANS_old'!$A$1:$F$40</definedName>
    <definedName name="bas1">'[18]data input'!#REF!</definedName>
    <definedName name="bas2">'[18]data input'!#REF!</definedName>
    <definedName name="bas3">'[18]data input'!#REF!</definedName>
    <definedName name="BASDAT">'[19]Annual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'[18]data input'!#REF!</definedName>
    <definedName name="BasicData">#REF!</definedName>
    <definedName name="basII">'[18]data input'!#REF!</definedName>
    <definedName name="basIII">'[18]data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'[27]BoP'!#REF!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'[33]REER Forecast'!#REF!</definedName>
    <definedName name="CPIindex">'[33]REER Forecast'!#REF!</definedName>
    <definedName name="CPImonth">'[33]REER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'[42]EU2DBase'!$B$14:$B$31</definedName>
    <definedName name="DATESATKM">#REF!</definedName>
    <definedName name="DATESM">'[42]EU2DBase'!$B$88:$B$196</definedName>
    <definedName name="DATESMTKM">#REF!</definedName>
    <definedName name="DATESQ">'[42]EU2DBase'!$B$49:$B$72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'[18]data input'!#REF!</definedName>
    <definedName name="fsan2">'[18]data input'!#REF!</definedName>
    <definedName name="fsan3">'[18]data input'!#REF!</definedName>
    <definedName name="fsI">'[18]data input'!#REF!</definedName>
    <definedName name="fsII">'[18]data input'!#REF!</definedName>
    <definedName name="fsIII">'[18]data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_xlnm.Print_Titles" localSheetId="0">'iulie 2014'!$9:$17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'[27]Input'!#REF!</definedName>
    <definedName name="INPUT_4">'[27]Input'!#REF!</definedName>
    <definedName name="int">#REF!</definedName>
    <definedName name="INTER_CRED">#REF!</definedName>
    <definedName name="INTER_DEPO">#REF!</definedName>
    <definedName name="INTEREST">'[17]INT_RATES_old'!$A$1:$I$35</definedName>
    <definedName name="Interest_IDA">#REF!</definedName>
    <definedName name="Interest_NC">'[44]NPV_base'!#REF!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'[59]Q2'!$E$63:$AH$63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'[19]Annual Raw Data'!#REF!</definedName>
    <definedName name="mflowsa">mflowsa</definedName>
    <definedName name="mflowsq">mflowsq</definedName>
    <definedName name="mgoods">'[24]CAgds'!$D$14:$BO$14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'[14]monimp'!$A$88:$F$92</definedName>
    <definedName name="MIMPALL">'[14]monimp'!$A$67:$F$88</definedName>
    <definedName name="minc">'[24]CAinc'!$D$14:$BO$14</definedName>
    <definedName name="minc_11">'[60]CAinc'!$D$14:$BO$14</definedName>
    <definedName name="MISC3">#REF!</definedName>
    <definedName name="MISC4">'[27]OUTPUT'!#REF!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'[19]Annual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'[42]EU2DBase'!#REF!</definedName>
    <definedName name="NAMESM">'[42]EU2DBase'!#REF!</definedName>
    <definedName name="NAMESQ">'[42]EU2DBase'!#REF!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'[59]Q2'!$E$47:$AH$47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'[14]junk'!$A$108:$F$137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'[19]Index'!#REF!</definedName>
    <definedName name="PAG3">'[19]Index'!#REF!</definedName>
    <definedName name="PAG4">'[19]Index'!#REF!</definedName>
    <definedName name="PAG5">'[19]Index'!#REF!</definedName>
    <definedName name="PAG6">'[19]Index'!#REF!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'[33]REER Forecast'!#REF!</definedName>
    <definedName name="PPPI95">'[66]WPI'!#REF!</definedName>
    <definedName name="PPPWGT">NA()</definedName>
    <definedName name="PRICES">#REF!</definedName>
    <definedName name="print_aea">#REF!</definedName>
    <definedName name="PRINT_AREA_MI">'[42]EU2DBase'!$C$12:$U$156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'[14]real'!$A$1:$V$98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'[19]Quarterly Raw Data'!#REF!</definedName>
    <definedName name="QTAB7">'[19]Quarterly MacroFlow'!#REF!</definedName>
    <definedName name="QTAB7A">'[19]Quarterly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'[27]RES'!#REF!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'[18]data input'!#REF!</definedName>
    <definedName name="som2">'[18]data input'!#REF!</definedName>
    <definedName name="som3">'[18]data input'!#REF!</definedName>
    <definedName name="somI">'[18]data input'!#REF!</definedName>
    <definedName name="somII">'[18]data input'!#REF!</definedName>
    <definedName name="somIII">'[18]data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'[18]data input'!#REF!</definedName>
    <definedName name="stat2">'[18]data input'!#REF!</definedName>
    <definedName name="stat3">'[18]data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'[18]data input'!#REF!</definedName>
    <definedName name="statII">'[18]data input'!#REF!</definedName>
    <definedName name="statIII">'[18]data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'[19]Annual Tables'!#REF!</definedName>
    <definedName name="TAB6B">'[19]Annual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'[17]SEI_OLD'!$A$1:$G$59</definedName>
    <definedName name="Table_1___Armenia__Selected_Economic_Indicators">'[17]SEI_OLD'!$A$1:$G$59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'[17]LABORMKT_OLD'!$A$1:$O$37</definedName>
    <definedName name="Table_10____Mozambique____Medium_Term_External_Debt__1997_2015">#REF!</definedName>
    <definedName name="Table_10__Armenia___Labor_Market_Indicators__1994_99__1">'[17]LABORMKT_OLD'!$A$1:$O$37</definedName>
    <definedName name="table_11">#REF!</definedName>
    <definedName name="Table_11._Armenia___Average_Monthly_Wages_in_the_State_Sector__1994_99__1">'[17]WAGES_old'!$A$1:$F$63</definedName>
    <definedName name="Table_11__Armenia___Average_Monthly_Wages_in_the_State_Sector__1994_99__1">'[17]WAGES_old'!$A$1:$F$63</definedName>
    <definedName name="Table_12.__Armenia__Labor_Force__Employment__and_Unemployment__1994_99">'[17]EMPLOY_old'!$A$1:$H$53</definedName>
    <definedName name="Table_12___Armenia__Labor_Force__Employment__and_Unemployment__1994_99">'[17]EMPLOY_old'!$A$1:$H$53</definedName>
    <definedName name="Table_13._Armenia___Employment_in_the_Public_Sector__1994_99">'[17]EMPL_PUBL_old'!$A$1:$F$27</definedName>
    <definedName name="Table_13__Armenia___Employment_in_the_Public_Sector__1994_99">'[17]EMPL_PUBL_old'!$A$1:$F$27</definedName>
    <definedName name="Table_14">#REF!</definedName>
    <definedName name="Table_14._Armenia___Budgetary_Sector_Employment__1994_99">'[17]EMPL_BUDG_old'!$A$1:$K$17</definedName>
    <definedName name="Table_14__Armenia___Budgetary_Sector_Employment__1994_99">'[17]EMPL_BUDG_old'!$A$1:$K$17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'[17]EXPEN_old'!$A$1:$F$25</definedName>
    <definedName name="Table_19__Armenia___Distribution_of_Current_Expenditures_in_the_Consolidated_Government_Budget__1994_99">'[17]EXPEN_old'!$A$1:$F$25</definedName>
    <definedName name="Table_2.__Armenia___Real_Gross_Domestic_Product_Growth__1994_99">'[17]NGDP_R_old'!$A$1:$L$35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'[17]TAX_REV_old'!$A$1:$F$24</definedName>
    <definedName name="Table_20__Armenia___Composition_of_Tax_Revenues_in_Consolidated_Government_Budget__1994_99">'[17]TAX_REV_old'!$A$1:$F$24</definedName>
    <definedName name="Table_21._Armenia___Accounts_of_the_Central_Bank__1994_99">'[17]CBANK_old'!$A$1:$U$46</definedName>
    <definedName name="Table_21__Armenia___Accounts_of_the_Central_Bank__1994_99">'[17]CBANK_old'!$A$1:$U$46</definedName>
    <definedName name="Table_22._Armenia___Monetary_Survey__1994_99">'[17]MSURVEY_old'!$A$1:$Q$52</definedName>
    <definedName name="Table_22__Armenia___Monetary_Survey__1994_99">'[17]MSURVEY_old'!$A$1:$Q$52</definedName>
    <definedName name="Table_23._Armenia___Commercial_Banks___Interest_Rates_for_Loans_and_Deposits_in_Drams_and_U.S._Dollars__1996_99">'[17]INT_RATES_old'!$A$1:$R$32</definedName>
    <definedName name="Table_23__Armenia___Commercial_Banks___Interest_Rates_for_Loans_and_Deposits_in_Drams_and_U_S__Dollars__1996_99">'[17]INT_RATES_old'!$A$1:$R$32</definedName>
    <definedName name="Table_24._Armenia___Treasury_Bills__1995_99">'[17]Tbill_old'!$A$1:$U$31</definedName>
    <definedName name="Table_24__Armenia___Treasury_Bills__1995_99">'[17]Tbill_old'!$A$1:$U$31</definedName>
    <definedName name="Table_25">#REF!</definedName>
    <definedName name="Table_25._Armenia___Quarterly_Balance_of_Payments_and_External_Financing__1995_99">'[17]BOP_Q_OLD'!$A$1:$F$74</definedName>
    <definedName name="Table_25__Armenia___Quarterly_Balance_of_Payments_and_External_Financing__1995_99">'[17]BOP_Q_OLD'!$A$1:$F$74</definedName>
    <definedName name="Table_26._Armenia___Summary_External_Debt_Data__1995_99">'[17]EXTDEBT_OLD'!$A$1:$F$45</definedName>
    <definedName name="Table_26__Armenia___Summary_External_Debt_Data__1995_99">'[17]EXTDEBT_OLD'!$A$1:$F$45</definedName>
    <definedName name="Table_27.__Armenia___Commodity_Composition_of_Trade__1995_99">'[17]COMP_TRADE'!$A$1:$F$29</definedName>
    <definedName name="Table_27___Armenia___Commodity_Composition_of_Trade__1995_99">'[17]COMP_TRADE'!$A$1:$F$29</definedName>
    <definedName name="Table_28._Armenia___Direction_of_Trade__1995_99">'[17]DOT'!$A$1:$F$66</definedName>
    <definedName name="Table_28__Armenia___Direction_of_Trade__1995_99">'[17]DOT'!$A$1:$F$66</definedName>
    <definedName name="Table_29._Armenia___Incorporatized_and_Partially_Privatized_Enterprises__1994_99">'[17]PRIVATE_OLD'!$A$1:$G$29</definedName>
    <definedName name="Table_29__Armenia___Incorporatized_and_Partially_Privatized_Enterprises__1994_99">'[17]PRIVATE_OLD'!$A$1:$G$29</definedName>
    <definedName name="Table_3.__Armenia_Quarterly_Real_GDP_1997_99">'[17]GDP_q_old'!$A$1:$P$31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'[17]BNKIND_old'!$A$1:$M$16</definedName>
    <definedName name="Table_30__Armenia___Banking_System_Indicators__1997_99">'[17]BNKIND_old'!$A$1:$M$16</definedName>
    <definedName name="Table_31._Armenia___Banking_Sector_Loans__1996_99">'[17]BNKLOANS_old'!$A$1:$O$40</definedName>
    <definedName name="Table_31__Armenia___Banking_Sector_Loans__1996_99">'[17]BNKLOANS_old'!$A$1:$O$40</definedName>
    <definedName name="Table_32._Armenia___Total_Electricity_Generation__Distribution_and_Collection__1994_99">'[17]ELECTR_old'!$A$1:$F$51</definedName>
    <definedName name="Table_32__Armenia___Total_Electricity_Generation__Distribution_and_Collection__1994_99">'[17]ELECTR_old'!$A$1:$F$51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'[17]taxrevSum'!$A$1:$F$52</definedName>
    <definedName name="Table_34__General_Government_Tax_Revenue_Performance_in_Armenia_and_Comparator_Countries_1995___1998_1">'[17]taxrevSum'!$A$1:$F$52</definedName>
    <definedName name="Table_4.__Moldova____Monetary_Survey_and_Projections__1994_98_1">#REF!</definedName>
    <definedName name="Table_4._Armenia___Gross_Domestic_Product__1994_99">'[17]NGDP_old'!$A$1:$O$33</definedName>
    <definedName name="Table_4___Moldova____Monetary_Survey_and_Projections__1994_98_1">#REF!</definedName>
    <definedName name="Table_4__Armenia___Gross_Domestic_Product__1994_99">'[17]NGDP_old'!$A$1:$O$33</definedName>
    <definedName name="Table_4SR">#REF!</definedName>
    <definedName name="Table_5._Armenia___Production_of_Selected_Agricultural_Products__1994_99">'[17]AGRI_old'!$A$1:$S$22</definedName>
    <definedName name="Table_5__Armenia___Production_of_Selected_Agricultural_Products__1994_99">'[17]AGRI_old'!$A$1:$S$22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'[17]INDCOM_old'!$A$1:$L$31</definedName>
    <definedName name="Table_6___Moldova__Balance_of_Payments__1994_98">#REF!</definedName>
    <definedName name="Table_6__Armenia___Production_of_Selected_Industrial_Commodities__1994_99">'[17]INDCOM_old'!$A$1:$L$31</definedName>
    <definedName name="Table_7._Armenia___Consumer_Prices__1994_99">'[17]CPI_old'!$A$1:$I$102</definedName>
    <definedName name="Table_7__Armenia___Consumer_Prices__1994_99">'[17]CPI_old'!$A$1:$I$102</definedName>
    <definedName name="Table_8.__Armenia___Selected_Energy_Prices__1994_99__1">'[17]ENERGY_old'!$A$1:$AF$25</definedName>
    <definedName name="Table_8___Armenia___Selected_Energy_Prices__1994_99__1">'[17]ENERGY_old'!$A$1:$AF$25</definedName>
    <definedName name="Table_9._Armenia___Regulated_Prices_for_Main_Commodities_and_Services__1994_99__1">'[17]MAINCOM_old '!$A$1:$H$20</definedName>
    <definedName name="Table_9__Armenia___Regulated_Prices_for_Main_Commodities_and_Services__1994_99__1">'[17]MAINCOM_old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'[27]Trade'!#REF!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'[42]EU2DBase'!$C$1:$F$196</definedName>
    <definedName name="UKR2">'[42]EU2DBase'!$G$1:$U$196</definedName>
    <definedName name="UKR3">'[42]EU2DBase'!#REF!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'[33]REER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'[60]CAgds'!$D$12:$BO$12</definedName>
    <definedName name="XGS">#REF!</definedName>
    <definedName name="xinc">'[24]CAinc'!$D$12:$BO$12</definedName>
    <definedName name="xinc_11">'[60]CAinc'!$D$12:$BO$12</definedName>
    <definedName name="xnfs">'[24]CAnfs'!$D$12:$BO$12</definedName>
    <definedName name="xnfs_11">'[60]CAnfs'!$D$12:$BO$12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_xlnm.Print_Area" localSheetId="0">'iulie 2014'!$C$3:$S$71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comments1.xml><?xml version="1.0" encoding="utf-8"?>
<comments xmlns="http://schemas.openxmlformats.org/spreadsheetml/2006/main">
  <authors>
    <author>u</author>
    <author>Administrator</author>
    <author>User</author>
  </authors>
  <commentList>
    <comment ref="O71" authorId="0">
      <text>
        <r>
          <rPr>
            <b/>
            <sz val="10"/>
            <color indexed="17"/>
            <rFont val="Times New Roman"/>
            <family val="1"/>
          </rPr>
          <t xml:space="preserve">alina_r:
</t>
        </r>
        <r>
          <rPr>
            <sz val="11"/>
            <color indexed="17"/>
            <rFont val="Times New Roman"/>
            <family val="1"/>
          </rPr>
          <t>se verifica cu soldul de la CNADR , total deficit pe coloana de transferuri intre bugete</t>
        </r>
        <r>
          <rPr>
            <sz val="8"/>
            <color indexed="8"/>
            <rFont val="Times New Roman"/>
            <family val="1"/>
          </rPr>
          <t xml:space="preserve">
</t>
        </r>
      </text>
    </comment>
    <comment ref="E28" authorId="1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cote de la stat
</t>
        </r>
      </text>
    </comment>
    <comment ref="G38" authorId="2">
      <text>
        <r>
          <rPr>
            <sz val="9"/>
            <color indexed="10"/>
            <rFont val="Tahoma"/>
            <family val="2"/>
          </rPr>
          <t>+ …..
 deduceri ANAF</t>
        </r>
      </text>
    </comment>
    <comment ref="H38" authorId="2">
      <text>
        <r>
          <rPr>
            <sz val="9"/>
            <color indexed="10"/>
            <rFont val="Tahoma"/>
            <family val="2"/>
          </rPr>
          <t>+ ……. 
deduceri ANAF</t>
        </r>
      </text>
    </comment>
    <comment ref="F60" authorId="2">
      <text>
        <r>
          <rPr>
            <b/>
            <sz val="9"/>
            <color indexed="10"/>
            <rFont val="Tahoma"/>
            <family val="2"/>
          </rPr>
          <t xml:space="preserve">+ …...
</t>
        </r>
        <r>
          <rPr>
            <sz val="9"/>
            <color indexed="10"/>
            <rFont val="Tahoma"/>
            <family val="2"/>
          </rPr>
          <t xml:space="preserve"> deduceri ANAF
</t>
        </r>
      </text>
    </comment>
    <comment ref="G60" authorId="2">
      <text>
        <r>
          <rPr>
            <sz val="9"/>
            <color indexed="10"/>
            <rFont val="Tahoma"/>
            <family val="2"/>
          </rPr>
          <t>+ …..
 deduceri ANAF</t>
        </r>
      </text>
    </comment>
    <comment ref="H60" authorId="2">
      <text>
        <r>
          <rPr>
            <sz val="9"/>
            <color indexed="10"/>
            <rFont val="Tahoma"/>
            <family val="2"/>
          </rPr>
          <t>+ 
 deduceri ANAF</t>
        </r>
      </text>
    </comment>
    <comment ref="C20" authorId="2">
      <text>
        <r>
          <rPr>
            <sz val="10"/>
            <color indexed="10"/>
            <rFont val="Tahoma"/>
            <family val="2"/>
          </rPr>
          <t>+   156.5 rap Flo</t>
        </r>
      </text>
    </comment>
    <comment ref="C21" authorId="2">
      <text>
        <r>
          <rPr>
            <sz val="10"/>
            <color indexed="10"/>
            <rFont val="Tahoma"/>
            <family val="2"/>
          </rPr>
          <t>+   156.5 rap Flo</t>
        </r>
      </text>
    </comment>
  </commentList>
</comments>
</file>

<file path=xl/sharedStrings.xml><?xml version="1.0" encoding="utf-8"?>
<sst xmlns="http://schemas.openxmlformats.org/spreadsheetml/2006/main" count="113" uniqueCount="104">
  <si>
    <t xml:space="preserve">BUGETUL GENERAL  CONSOLIDAT </t>
  </si>
  <si>
    <t xml:space="preserve">Realizari 01.01 - 31.07.2014 </t>
  </si>
  <si>
    <t>PIB 2014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</si>
  <si>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</si>
  <si>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</si>
  <si>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</si>
  <si>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</si>
  <si>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</si>
  <si>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</si>
  <si>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</si>
  <si>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</si>
  <si>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</si>
  <si>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</si>
  <si>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</si>
  <si>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</si>
  <si>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</si>
  <si>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</si>
  <si>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</si>
  <si>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</si>
  <si>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</si>
  <si>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</si>
  <si>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</si>
  <si>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</si>
  <si>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</si>
  <si>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</si>
  <si>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</si>
  <si>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</si>
  <si>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</si>
  <si>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</si>
  <si>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</si>
  <si>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</si>
  <si>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</si>
  <si>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</si>
  <si>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</si>
  <si>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</si>
  <si>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</si>
  <si>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</si>
  <si>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</si>
  <si>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</si>
  <si>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</si>
  <si>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</si>
  <si>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</si>
  <si>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</si>
  <si>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 xml:space="preserve"> autostrazi 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</si>
  <si>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</si>
  <si>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</si>
  <si>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</si>
  <si>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</si>
  <si>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</si>
  <si>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</si>
  <si>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si drumuri </t>
  </si>
  <si>
    <t>Sume</t>
  </si>
  <si>
    <t>% din PIB</t>
  </si>
  <si>
    <t xml:space="preserve"> sanatate </t>
  </si>
  <si>
    <t xml:space="preserve"> partial din </t>
  </si>
  <si>
    <t xml:space="preserve"> nationale </t>
  </si>
  <si>
    <t xml:space="preserve">venituri </t>
  </si>
  <si>
    <t>proprii</t>
  </si>
  <si>
    <t xml:space="preserve">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</si>
  <si>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</si>
  <si>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</si>
  <si>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</si>
  <si>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</si>
  <si>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</si>
  <si>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</si>
  <si>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</si>
  <si>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</si>
  <si>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</si>
  <si>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</si>
  <si>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</si>
  <si>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</si>
  <si>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</si>
  <si>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</si>
  <si>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</si>
  <si>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</si>
  <si>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</si>
  <si>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</si>
  <si>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</si>
  <si>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de la UE in contul platilor efectuate *)</t>
  </si>
  <si>
    <t xml:space="preserve">   sume din top-up</t>
  </si>
  <si>
    <t>Sume virate de autoritatile de management, reprezentand cheltuieli din bugetul de stat utilizate pentru plati in numele UE</t>
  </si>
  <si>
    <t>Operatiuni financiare</t>
  </si>
  <si>
    <t xml:space="preserve">Incasari din rambursarea, imprumuturilor </t>
  </si>
  <si>
    <t>Sume incasate in contul unic, la bugetul de stat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</si>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</sst>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6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#,##0\ \ \ \ "/>
    <numFmt numFmtId="213" formatCode="#,##0.0000000"/>
    <numFmt numFmtId="214" formatCode="#,##0.00000000"/>
    <numFmt numFmtId="215" formatCode="_(* #,##0.00_);_(* \(#,##0.00\);_(* &quot;-&quot;??_);_(@_)"/>
    <numFmt numFmtId="216" formatCode="_-* #,##0.00000\ _l_e_i_-;\-* #,##0.00000\ _l_e_i_-;_-* &quot;-&quot;??\ _l_e_i_-;_-@_-"/>
    <numFmt numFmtId="217" formatCode="#,##0.000000000"/>
    <numFmt numFmtId="218" formatCode="#,##0.0000000000"/>
    <numFmt numFmtId="219" formatCode="_-* #,##0.0\ _l_e_i_-;\-* #,##0.0\ _l_e_i_-;_-* &quot;-&quot;??\ _l_e_i_-;_-@_-"/>
    <numFmt numFmtId="220" formatCode="_-* #,##0.00\ _D_M_-;\-* #,##0.00\ _D_M_-;_-* &quot;-&quot;??\ _D_M_-;_-@_-"/>
    <numFmt numFmtId="221" formatCode="#,##0.0_ ;\-#,##0.0\ "/>
    <numFmt numFmtId="222" formatCode="_-* #,##0.000\ _l_e_i_-;\-* #,##0.000\ _l_e_i_-;_-* &quot;-&quot;??\ _l_e_i_-;_-@_-"/>
    <numFmt numFmtId="223" formatCode="_-* #,##0.0000\ _l_e_i_-;\-* #,##0.0000\ _l_e_i_-;_-* &quot;-&quot;??\ _l_e_i_-;_-@_-"/>
  </numFmts>
  <fonts count="98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2"/>
      <color indexed="8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i/>
      <sz val="14"/>
      <color indexed="8"/>
      <name val="Arial"/>
      <family val="2"/>
    </font>
    <font>
      <u val="single"/>
      <sz val="12"/>
      <name val="Arial"/>
      <family val="2"/>
    </font>
    <font>
      <b/>
      <sz val="12"/>
      <color indexed="53"/>
      <name val="Arial"/>
      <family val="2"/>
    </font>
    <font>
      <b/>
      <sz val="10"/>
      <color indexed="17"/>
      <name val="Times New Roman"/>
      <family val="1"/>
    </font>
    <font>
      <sz val="11"/>
      <color indexed="17"/>
      <name val="Times New Roman"/>
      <family val="1"/>
    </font>
    <font>
      <sz val="8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sz val="10"/>
      <color indexed="10"/>
      <name val="Tahoma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1">
      <alignment/>
      <protection hidden="1"/>
    </xf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181" fontId="9" fillId="0" borderId="0" applyFill="0" applyBorder="0" applyAlignment="0" applyProtection="0"/>
    <xf numFmtId="0" fontId="10" fillId="4" borderId="0" applyNumberFormat="0" applyBorder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81" fontId="1" fillId="0" borderId="3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22" borderId="5" applyNumberFormat="0" applyAlignment="0" applyProtection="0"/>
    <xf numFmtId="0" fontId="14" fillId="23" borderId="6">
      <alignment horizontal="right" vertical="center"/>
      <protection/>
    </xf>
    <xf numFmtId="0" fontId="15" fillId="23" borderId="6">
      <alignment horizontal="right" vertical="center"/>
      <protection/>
    </xf>
    <xf numFmtId="0" fontId="0" fillId="23" borderId="7">
      <alignment/>
      <protection/>
    </xf>
    <xf numFmtId="0" fontId="16" fillId="24" borderId="6">
      <alignment horizontal="center" vertical="center"/>
      <protection/>
    </xf>
    <xf numFmtId="0" fontId="14" fillId="23" borderId="6">
      <alignment horizontal="right" vertical="center"/>
      <protection/>
    </xf>
    <xf numFmtId="0" fontId="0" fillId="23" borderId="0">
      <alignment/>
      <protection/>
    </xf>
    <xf numFmtId="0" fontId="17" fillId="23" borderId="6">
      <alignment horizontal="left" vertical="center"/>
      <protection/>
    </xf>
    <xf numFmtId="0" fontId="17" fillId="23" borderId="8">
      <alignment vertical="center"/>
      <protection/>
    </xf>
    <xf numFmtId="0" fontId="18" fillId="23" borderId="9">
      <alignment vertical="center"/>
      <protection/>
    </xf>
    <xf numFmtId="0" fontId="17" fillId="23" borderId="6">
      <alignment/>
      <protection/>
    </xf>
    <xf numFmtId="0" fontId="15" fillId="23" borderId="6">
      <alignment horizontal="right" vertical="center"/>
      <protection/>
    </xf>
    <xf numFmtId="0" fontId="19" fillId="25" borderId="6">
      <alignment horizontal="left" vertical="center"/>
      <protection/>
    </xf>
    <xf numFmtId="0" fontId="19" fillId="25" borderId="6">
      <alignment horizontal="left" vertical="center"/>
      <protection/>
    </xf>
    <xf numFmtId="0" fontId="20" fillId="23" borderId="6">
      <alignment horizontal="left" vertical="center"/>
      <protection/>
    </xf>
    <xf numFmtId="0" fontId="21" fillId="23" borderId="7">
      <alignment/>
      <protection/>
    </xf>
    <xf numFmtId="0" fontId="16" fillId="20" borderId="6">
      <alignment horizontal="left" vertical="center"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21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3" fillId="0" borderId="0">
      <alignment horizontal="right" vertical="top"/>
      <protection/>
    </xf>
    <xf numFmtId="183" fontId="1" fillId="0" borderId="0">
      <alignment/>
      <protection/>
    </xf>
    <xf numFmtId="43" fontId="0" fillId="0" borderId="0" applyFont="0" applyFill="0" applyBorder="0" applyAlignment="0" applyProtection="0"/>
    <xf numFmtId="3" fontId="0" fillId="0" borderId="0" applyFill="0" applyBorder="0" applyAlignment="0" applyProtection="0"/>
    <xf numFmtId="0" fontId="24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2" fontId="25" fillId="0" borderId="11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7" fillId="7" borderId="2" applyNumberFormat="0" applyAlignment="0" applyProtection="0"/>
    <xf numFmtId="0" fontId="8" fillId="3" borderId="0" applyNumberFormat="0" applyBorder="0" applyAlignment="0" applyProtection="0"/>
    <xf numFmtId="186" fontId="1" fillId="0" borderId="0" applyFill="0" applyBorder="0" applyAlignment="0" applyProtection="0"/>
    <xf numFmtId="181" fontId="28" fillId="0" borderId="0">
      <alignment/>
      <protection/>
    </xf>
    <xf numFmtId="0" fontId="29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1" fillId="0" borderId="0">
      <alignment/>
      <protection locked="0"/>
    </xf>
    <xf numFmtId="0" fontId="33" fillId="0" borderId="0">
      <alignment/>
      <protection/>
    </xf>
    <xf numFmtId="0" fontId="31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167" fontId="0" fillId="0" borderId="0" applyFill="0" applyBorder="0" applyAlignment="0" applyProtection="0"/>
    <xf numFmtId="0" fontId="33" fillId="0" borderId="0">
      <alignment/>
      <protection/>
    </xf>
    <xf numFmtId="0" fontId="28" fillId="0" borderId="0">
      <alignment/>
      <protection/>
    </xf>
    <xf numFmtId="0" fontId="33" fillId="0" borderId="0">
      <alignment/>
      <protection/>
    </xf>
    <xf numFmtId="0" fontId="24" fillId="0" borderId="0">
      <alignment/>
      <protection/>
    </xf>
    <xf numFmtId="0" fontId="10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>
      <alignment/>
      <protection/>
    </xf>
    <xf numFmtId="0" fontId="43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7" fillId="7" borderId="2" applyNumberFormat="0" applyAlignment="0" applyProtection="0"/>
    <xf numFmtId="181" fontId="34" fillId="23" borderId="0" applyBorder="0" applyAlignment="0" applyProtection="0"/>
    <xf numFmtId="0" fontId="27" fillId="7" borderId="2" applyNumberFormat="0" applyAlignment="0" applyProtection="0"/>
    <xf numFmtId="0" fontId="8" fillId="3" borderId="0" applyNumberFormat="0" applyBorder="0" applyAlignment="0" applyProtection="0"/>
    <xf numFmtId="0" fontId="27" fillId="7" borderId="2" applyNumberFormat="0" applyAlignment="0" applyProtection="0"/>
    <xf numFmtId="181" fontId="44" fillId="0" borderId="0" applyFill="0" applyBorder="0" applyAlignment="0" applyProtection="0"/>
    <xf numFmtId="0" fontId="45" fillId="0" borderId="0">
      <alignment/>
      <protection/>
    </xf>
    <xf numFmtId="181" fontId="44" fillId="0" borderId="0" applyFill="0" applyBorder="0" applyAlignment="0" applyProtection="0"/>
    <xf numFmtId="165" fontId="46" fillId="0" borderId="0">
      <alignment/>
      <protection/>
    </xf>
    <xf numFmtId="0" fontId="33" fillId="0" borderId="16">
      <alignment/>
      <protection/>
    </xf>
    <xf numFmtId="0" fontId="12" fillId="0" borderId="4" applyNumberFormat="0" applyFill="0" applyAlignment="0" applyProtection="0"/>
    <xf numFmtId="0" fontId="47" fillId="0" borderId="1">
      <alignment horizontal="left"/>
      <protection locked="0"/>
    </xf>
    <xf numFmtId="181" fontId="48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9" fillId="0" borderId="0">
      <alignment/>
      <protection/>
    </xf>
    <xf numFmtId="0" fontId="50" fillId="0" borderId="0">
      <alignment/>
      <protection/>
    </xf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37" fontId="52" fillId="0" borderId="0">
      <alignment/>
      <protection/>
    </xf>
    <xf numFmtId="0" fontId="5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3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4" fillId="0" borderId="0">
      <alignment/>
      <protection/>
    </xf>
    <xf numFmtId="10" fontId="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01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9" fontId="0" fillId="0" borderId="0" applyFill="0" applyBorder="0" applyAlignment="0" applyProtection="0"/>
    <xf numFmtId="0" fontId="23" fillId="0" borderId="0">
      <alignment/>
      <protection/>
    </xf>
    <xf numFmtId="181" fontId="56" fillId="0" borderId="0" applyFill="0" applyBorder="0" applyAlignment="0" applyProtection="0"/>
    <xf numFmtId="167" fontId="57" fillId="0" borderId="0">
      <alignment/>
      <protection/>
    </xf>
    <xf numFmtId="0" fontId="0" fillId="28" borderId="0">
      <alignment/>
      <protection/>
    </xf>
    <xf numFmtId="0" fontId="10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21" borderId="15" applyNumberFormat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28" fillId="0" borderId="0">
      <alignment/>
      <protection/>
    </xf>
    <xf numFmtId="181" fontId="0" fillId="0" borderId="0">
      <alignment/>
      <protection/>
    </xf>
    <xf numFmtId="0" fontId="7" fillId="0" borderId="0" applyNumberFormat="0" applyFill="0" applyBorder="0" applyAlignment="0" applyProtection="0"/>
    <xf numFmtId="205" fontId="59" fillId="0" borderId="0" applyBorder="0">
      <alignment/>
      <protection/>
    </xf>
    <xf numFmtId="205" fontId="60" fillId="0" borderId="0" applyBorder="0">
      <alignment/>
      <protection/>
    </xf>
    <xf numFmtId="0" fontId="61" fillId="0" borderId="0" applyBorder="0">
      <alignment/>
      <protection/>
    </xf>
    <xf numFmtId="0" fontId="60" fillId="0" borderId="0" applyBorder="0">
      <alignment/>
      <protection/>
    </xf>
    <xf numFmtId="0" fontId="29" fillId="0" borderId="0" applyNumberFormat="0" applyFill="0" applyBorder="0" applyAlignment="0" applyProtection="0"/>
    <xf numFmtId="205" fontId="59" fillId="29" borderId="0" applyBorder="0">
      <alignment/>
      <protection/>
    </xf>
    <xf numFmtId="181" fontId="0" fillId="0" borderId="0">
      <alignment/>
      <protection/>
    </xf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7" fillId="20" borderId="1">
      <alignment/>
      <protection/>
    </xf>
    <xf numFmtId="0" fontId="63" fillId="0" borderId="17" applyNumberFormat="0" applyFill="0" applyAlignment="0" applyProtection="0"/>
    <xf numFmtId="0" fontId="50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7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4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5" fillId="0" borderId="0" applyFill="0" applyBorder="0" applyAlignment="0" applyProtection="0"/>
    <xf numFmtId="181" fontId="66" fillId="0" borderId="0" applyFill="0" applyBorder="0" applyAlignment="0" applyProtection="0"/>
    <xf numFmtId="167" fontId="26" fillId="0" borderId="0">
      <alignment horizontal="right"/>
      <protection/>
    </xf>
    <xf numFmtId="0" fontId="67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8" fillId="0" borderId="0" applyProtection="0">
      <alignment/>
    </xf>
    <xf numFmtId="0" fontId="69" fillId="0" borderId="0" applyProtection="0">
      <alignment/>
    </xf>
    <xf numFmtId="0" fontId="67" fillId="0" borderId="19" applyProtection="0">
      <alignment/>
    </xf>
    <xf numFmtId="0" fontId="1" fillId="0" borderId="0">
      <alignment/>
      <protection/>
    </xf>
    <xf numFmtId="181" fontId="70" fillId="0" borderId="0" applyFill="0" applyBorder="0" applyAlignment="0" applyProtection="0"/>
    <xf numFmtId="10" fontId="67" fillId="0" borderId="0" applyProtection="0">
      <alignment/>
    </xf>
    <xf numFmtId="0" fontId="67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1" fillId="0" borderId="0" applyFill="0" applyBorder="0" applyAlignment="0" applyProtection="0"/>
    <xf numFmtId="181" fontId="71" fillId="0" borderId="0" applyFill="0" applyBorder="0" applyAlignment="0" applyProtection="0"/>
    <xf numFmtId="2" fontId="67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64">
    <xf numFmtId="0" fontId="0" fillId="0" borderId="0" xfId="0" applyFont="1" applyAlignment="1">
      <alignment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right"/>
      <protection/>
    </xf>
    <xf numFmtId="165" fontId="75" fillId="30" borderId="0" xfId="0" applyNumberFormat="1" applyFont="1" applyFill="1" applyAlignment="1" applyProtection="1">
      <alignment horizontal="center"/>
      <protection locked="0"/>
    </xf>
    <xf numFmtId="166" fontId="75" fillId="30" borderId="0" xfId="0" applyNumberFormat="1" applyFont="1" applyFill="1" applyAlignment="1" applyProtection="1">
      <alignment horizontal="center"/>
      <protection locked="0"/>
    </xf>
    <xf numFmtId="165" fontId="76" fillId="30" borderId="0" xfId="0" applyNumberFormat="1" applyFont="1" applyFill="1" applyAlignment="1" applyProtection="1">
      <alignment horizontal="center"/>
      <protection locked="0"/>
    </xf>
    <xf numFmtId="165" fontId="76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/>
      <protection locked="0"/>
    </xf>
    <xf numFmtId="165" fontId="78" fillId="30" borderId="0" xfId="0" applyNumberFormat="1" applyFont="1" applyFill="1" applyBorder="1" applyAlignment="1" applyProtection="1">
      <alignment horizontal="right"/>
      <protection locked="0"/>
    </xf>
    <xf numFmtId="165" fontId="78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6" fillId="30" borderId="0" xfId="0" applyNumberFormat="1" applyFont="1" applyFill="1" applyBorder="1" applyAlignment="1" applyProtection="1">
      <alignment/>
      <protection locked="0"/>
    </xf>
    <xf numFmtId="165" fontId="77" fillId="30" borderId="0" xfId="0" applyNumberFormat="1" applyFont="1" applyFill="1" applyBorder="1" applyAlignment="1" applyProtection="1">
      <alignment/>
      <protection locked="0"/>
    </xf>
    <xf numFmtId="165" fontId="73" fillId="30" borderId="0" xfId="0" applyNumberFormat="1" applyFont="1" applyFill="1" applyAlignment="1" applyProtection="1">
      <alignment horizontal="right"/>
      <protection locked="0"/>
    </xf>
    <xf numFmtId="3" fontId="75" fillId="30" borderId="0" xfId="235" applyNumberFormat="1" applyFont="1" applyFill="1" applyAlignment="1">
      <alignment horizontal="center"/>
      <protection/>
    </xf>
    <xf numFmtId="165" fontId="72" fillId="30" borderId="0" xfId="0" applyNumberFormat="1" applyFont="1" applyFill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right"/>
      <protection locked="0"/>
    </xf>
    <xf numFmtId="165" fontId="73" fillId="30" borderId="0" xfId="0" applyNumberFormat="1" applyFont="1" applyFill="1" applyBorder="1" applyAlignment="1" applyProtection="1">
      <alignment/>
      <protection locked="0"/>
    </xf>
    <xf numFmtId="165" fontId="75" fillId="30" borderId="0" xfId="0" applyNumberFormat="1" applyFont="1" applyFill="1" applyBorder="1" applyAlignment="1" applyProtection="1">
      <alignment horizontal="right"/>
      <protection locked="0"/>
    </xf>
    <xf numFmtId="166" fontId="75" fillId="30" borderId="0" xfId="0" applyNumberFormat="1" applyFont="1" applyFill="1" applyBorder="1" applyAlignment="1" applyProtection="1" quotePrefix="1">
      <alignment horizontal="right"/>
      <protection locked="0"/>
    </xf>
    <xf numFmtId="165" fontId="72" fillId="30" borderId="20" xfId="0" applyNumberFormat="1" applyFont="1" applyFill="1" applyBorder="1" applyAlignment="1" applyProtection="1">
      <alignment horizontal="center"/>
      <protection locked="0"/>
    </xf>
    <xf numFmtId="165" fontId="72" fillId="30" borderId="20" xfId="0" applyNumberFormat="1" applyFont="1" applyFill="1" applyBorder="1" applyAlignment="1" applyProtection="1">
      <alignment horizontal="center" vertical="top" readingOrder="1"/>
      <protection/>
    </xf>
    <xf numFmtId="165" fontId="73" fillId="30" borderId="20" xfId="0" applyNumberFormat="1" applyFont="1" applyFill="1" applyBorder="1" applyAlignment="1" applyProtection="1">
      <alignment horizontal="center" vertical="top" readingOrder="1"/>
      <protection/>
    </xf>
    <xf numFmtId="165" fontId="75" fillId="30" borderId="20" xfId="0" applyNumberFormat="1" applyFont="1" applyFill="1" applyBorder="1" applyAlignment="1" applyProtection="1">
      <alignment horizontal="center" readingOrder="1"/>
      <protection locked="0"/>
    </xf>
    <xf numFmtId="165" fontId="75" fillId="30" borderId="20" xfId="0" applyNumberFormat="1" applyFont="1" applyFill="1" applyBorder="1" applyAlignment="1" applyProtection="1">
      <alignment horizontal="center" vertical="top" readingOrder="1"/>
      <protection/>
    </xf>
    <xf numFmtId="0" fontId="72" fillId="30" borderId="0" xfId="0" applyFont="1" applyFill="1" applyBorder="1" applyAlignment="1">
      <alignment horizontal="center" vertical="top" readingOrder="1"/>
    </xf>
    <xf numFmtId="0" fontId="73" fillId="30" borderId="0" xfId="0" applyFont="1" applyFill="1" applyBorder="1" applyAlignment="1">
      <alignment horizontal="center" vertical="top" readingOrder="1"/>
    </xf>
    <xf numFmtId="165" fontId="75" fillId="30" borderId="0" xfId="0" applyNumberFormat="1" applyFont="1" applyFill="1" applyBorder="1" applyAlignment="1" applyProtection="1">
      <alignment horizontal="center" readingOrder="1"/>
      <protection locked="0"/>
    </xf>
    <xf numFmtId="165" fontId="75" fillId="30" borderId="0" xfId="0" applyNumberFormat="1" applyFont="1" applyFill="1" applyBorder="1" applyAlignment="1" applyProtection="1">
      <alignment horizontal="center" vertical="top" readingOrder="1"/>
      <protection/>
    </xf>
    <xf numFmtId="165" fontId="72" fillId="30" borderId="0" xfId="0" applyNumberFormat="1" applyFont="1" applyFill="1" applyBorder="1" applyAlignment="1" applyProtection="1">
      <alignment horizontal="center" vertical="top" readingOrder="1"/>
      <protection/>
    </xf>
    <xf numFmtId="165" fontId="72" fillId="30" borderId="0" xfId="0" applyNumberFormat="1" applyFont="1" applyFill="1" applyBorder="1" applyAlignment="1" applyProtection="1">
      <alignment/>
      <protection locked="0"/>
    </xf>
    <xf numFmtId="4" fontId="72" fillId="30" borderId="0" xfId="0" applyNumberFormat="1" applyFont="1" applyFill="1" applyBorder="1" applyAlignment="1" applyProtection="1">
      <alignment/>
      <protection locked="0"/>
    </xf>
    <xf numFmtId="171" fontId="72" fillId="30" borderId="0" xfId="0" applyNumberFormat="1" applyFont="1" applyFill="1" applyBorder="1" applyAlignment="1">
      <alignment horizontal="center" vertical="top" readingOrder="1"/>
    </xf>
    <xf numFmtId="165" fontId="75" fillId="30" borderId="0" xfId="0" applyNumberFormat="1" applyFont="1" applyFill="1" applyBorder="1" applyAlignment="1" applyProtection="1">
      <alignment horizontal="center" vertical="center"/>
      <protection locked="0"/>
    </xf>
    <xf numFmtId="166" fontId="75" fillId="30" borderId="0" xfId="0" applyNumberFormat="1" applyFont="1" applyFill="1" applyBorder="1" applyAlignment="1" applyProtection="1">
      <alignment horizontal="center" vertical="center" wrapText="1"/>
      <protection locked="0"/>
    </xf>
    <xf numFmtId="165" fontId="80" fillId="30" borderId="0" xfId="0" applyNumberFormat="1" applyFont="1" applyFill="1" applyBorder="1" applyAlignment="1" applyProtection="1">
      <alignment horizontal="center"/>
      <protection locked="0"/>
    </xf>
    <xf numFmtId="0" fontId="72" fillId="30" borderId="0" xfId="0" applyFont="1" applyFill="1" applyBorder="1" applyAlignment="1">
      <alignment horizontal="center" vertical="top" wrapText="1"/>
    </xf>
    <xf numFmtId="166" fontId="72" fillId="30" borderId="0" xfId="0" applyNumberFormat="1" applyFont="1" applyFill="1" applyBorder="1" applyAlignment="1" applyProtection="1">
      <alignment wrapText="1"/>
      <protection locked="0"/>
    </xf>
    <xf numFmtId="165" fontId="81" fillId="30" borderId="0" xfId="0" applyNumberFormat="1" applyFont="1" applyFill="1" applyBorder="1" applyAlignment="1" applyProtection="1">
      <alignment horizontal="center"/>
      <protection locked="0"/>
    </xf>
    <xf numFmtId="165" fontId="82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>
      <alignment horizontal="center" vertical="top" wrapText="1"/>
    </xf>
    <xf numFmtId="165" fontId="72" fillId="30" borderId="0" xfId="0" applyNumberFormat="1" applyFont="1" applyFill="1" applyBorder="1" applyAlignment="1" applyProtection="1">
      <alignment horizontal="center" vertical="top" wrapText="1"/>
      <protection/>
    </xf>
    <xf numFmtId="171" fontId="81" fillId="30" borderId="0" xfId="0" applyNumberFormat="1" applyFont="1" applyFill="1" applyBorder="1" applyAlignment="1" applyProtection="1">
      <alignment horizontal="center"/>
      <protection locked="0"/>
    </xf>
    <xf numFmtId="165" fontId="83" fillId="30" borderId="0" xfId="0" applyNumberFormat="1" applyFont="1" applyFill="1" applyBorder="1" applyAlignment="1" applyProtection="1">
      <alignment horizontal="right" vertical="center"/>
      <protection locked="0"/>
    </xf>
    <xf numFmtId="166" fontId="72" fillId="30" borderId="0" xfId="0" applyNumberFormat="1" applyFont="1" applyFill="1" applyBorder="1" applyAlignment="1">
      <alignment horizontal="center" vertical="top" wrapText="1"/>
    </xf>
    <xf numFmtId="171" fontId="73" fillId="30" borderId="0" xfId="0" applyNumberFormat="1" applyFont="1" applyFill="1" applyBorder="1" applyAlignment="1">
      <alignment horizontal="center" vertical="top" wrapText="1"/>
    </xf>
    <xf numFmtId="166" fontId="83" fillId="30" borderId="0" xfId="0" applyNumberFormat="1" applyFont="1" applyFill="1" applyBorder="1" applyAlignment="1" applyProtection="1">
      <alignment wrapText="1"/>
      <protection locked="0"/>
    </xf>
    <xf numFmtId="168" fontId="84" fillId="30" borderId="0" xfId="0" applyNumberFormat="1" applyFont="1" applyFill="1" applyBorder="1" applyAlignment="1" applyProtection="1">
      <alignment horizontal="center"/>
      <protection locked="0"/>
    </xf>
    <xf numFmtId="3" fontId="80" fillId="30" borderId="0" xfId="0" applyNumberFormat="1" applyFont="1" applyFill="1" applyBorder="1" applyAlignment="1">
      <alignment horizontal="right" vertical="top" wrapText="1"/>
    </xf>
    <xf numFmtId="169" fontId="72" fillId="30" borderId="0" xfId="0" applyNumberFormat="1" applyFont="1" applyFill="1" applyBorder="1" applyAlignment="1">
      <alignment horizontal="center" vertical="top" wrapText="1"/>
    </xf>
    <xf numFmtId="2" fontId="72" fillId="30" borderId="0" xfId="0" applyNumberFormat="1" applyFont="1" applyFill="1" applyBorder="1" applyAlignment="1">
      <alignment horizontal="center" vertical="top" wrapText="1"/>
    </xf>
    <xf numFmtId="165" fontId="83" fillId="30" borderId="0" xfId="0" applyNumberFormat="1" applyFont="1" applyFill="1" applyBorder="1" applyAlignment="1" applyProtection="1">
      <alignment horizontal="left" wrapText="1" indent="1"/>
      <protection locked="0"/>
    </xf>
    <xf numFmtId="165" fontId="73" fillId="30" borderId="0" xfId="0" applyNumberFormat="1" applyFont="1" applyFill="1" applyBorder="1" applyAlignment="1" applyProtection="1">
      <alignment horizontal="right" vertical="center"/>
      <protection locked="0"/>
    </xf>
    <xf numFmtId="165" fontId="72" fillId="30" borderId="0" xfId="0" applyNumberFormat="1" applyFont="1" applyFill="1" applyBorder="1" applyAlignment="1" applyProtection="1">
      <alignment horizontal="right" vertical="center"/>
      <protection locked="0"/>
    </xf>
    <xf numFmtId="3" fontId="80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right" vertical="center"/>
      <protection locked="0"/>
    </xf>
    <xf numFmtId="165" fontId="75" fillId="30" borderId="0" xfId="0" applyNumberFormat="1" applyFont="1" applyFill="1" applyBorder="1" applyAlignment="1" applyProtection="1">
      <alignment horizontal="right" vertical="center"/>
      <protection/>
    </xf>
    <xf numFmtId="165" fontId="75" fillId="30" borderId="0" xfId="0" applyNumberFormat="1" applyFont="1" applyFill="1" applyBorder="1" applyAlignment="1">
      <alignment horizontal="right" vertical="center"/>
    </xf>
    <xf numFmtId="171" fontId="75" fillId="30" borderId="0" xfId="0" applyNumberFormat="1" applyFont="1" applyFill="1" applyBorder="1" applyAlignment="1" applyProtection="1">
      <alignment horizontal="left" wrapText="1" indent="1"/>
      <protection locked="0"/>
    </xf>
    <xf numFmtId="171" fontId="73" fillId="30" borderId="0" xfId="0" applyNumberFormat="1" applyFont="1" applyFill="1" applyBorder="1" applyAlignment="1" applyProtection="1">
      <alignment horizontal="right" vertical="center"/>
      <protection locked="0"/>
    </xf>
    <xf numFmtId="2" fontId="85" fillId="30" borderId="0" xfId="0" applyNumberFormat="1" applyFont="1" applyFill="1" applyBorder="1" applyAlignment="1" quotePrefix="1">
      <alignment horizontal="left"/>
    </xf>
    <xf numFmtId="168" fontId="73" fillId="30" borderId="0" xfId="0" applyNumberFormat="1" applyFont="1" applyFill="1" applyBorder="1" applyAlignment="1" applyProtection="1">
      <alignment horizontal="right" vertical="center"/>
      <protection locked="0"/>
    </xf>
    <xf numFmtId="165" fontId="75" fillId="30" borderId="0" xfId="0" applyNumberFormat="1" applyFont="1" applyFill="1" applyBorder="1" applyAlignment="1" applyProtection="1">
      <alignment horizontal="left" wrapText="1" indent="1"/>
      <protection locked="0"/>
    </xf>
    <xf numFmtId="165" fontId="75" fillId="30" borderId="0" xfId="0" applyNumberFormat="1" applyFont="1" applyFill="1" applyAlignment="1" applyProtection="1">
      <alignment horizontal="right"/>
      <protection locked="0"/>
    </xf>
    <xf numFmtId="49" fontId="75" fillId="30" borderId="0" xfId="0" applyNumberFormat="1" applyFont="1" applyFill="1" applyBorder="1" applyAlignment="1" applyProtection="1">
      <alignment horizontal="center" wrapText="1"/>
      <protection locked="0"/>
    </xf>
    <xf numFmtId="165" fontId="86" fillId="30" borderId="0" xfId="0" applyNumberFormat="1" applyFont="1" applyFill="1" applyBorder="1" applyAlignment="1" applyProtection="1">
      <alignment horizontal="right" vertical="center"/>
      <protection locked="0"/>
    </xf>
    <xf numFmtId="165" fontId="72" fillId="30" borderId="21" xfId="0" applyNumberFormat="1" applyFont="1" applyFill="1" applyBorder="1" applyAlignment="1" applyProtection="1">
      <alignment horizontal="right" vertical="center"/>
      <protection locked="0"/>
    </xf>
    <xf numFmtId="165" fontId="75" fillId="30" borderId="21" xfId="0" applyNumberFormat="1" applyFont="1" applyFill="1" applyBorder="1" applyAlignment="1" applyProtection="1">
      <alignment horizontal="right" vertical="center"/>
      <protection/>
    </xf>
    <xf numFmtId="165" fontId="75" fillId="30" borderId="0" xfId="0" applyNumberFormat="1" applyFont="1" applyFill="1" applyBorder="1" applyAlignment="1" applyProtection="1">
      <alignment horizontal="left" wrapText="1" indent="1"/>
      <protection locked="0"/>
    </xf>
    <xf numFmtId="213" fontId="75" fillId="30" borderId="0" xfId="0" applyNumberFormat="1" applyFont="1" applyFill="1" applyBorder="1" applyAlignment="1" applyProtection="1">
      <alignment horizontal="right" wrapText="1" indent="1"/>
      <protection locked="0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5" fillId="30" borderId="20" xfId="0" applyNumberFormat="1" applyFont="1" applyFill="1" applyBorder="1" applyAlignment="1" applyProtection="1">
      <alignment horizontal="left" vertical="center" wrapText="1" indent="1"/>
      <protection locked="0"/>
    </xf>
    <xf numFmtId="165" fontId="75" fillId="30" borderId="20" xfId="0" applyNumberFormat="1" applyFont="1" applyFill="1" applyBorder="1" applyAlignment="1" applyProtection="1">
      <alignment horizontal="center" vertical="center"/>
      <protection locked="0"/>
    </xf>
    <xf numFmtId="165" fontId="75" fillId="30" borderId="20" xfId="0" applyNumberFormat="1" applyFont="1" applyFill="1" applyBorder="1" applyAlignment="1" applyProtection="1">
      <alignment horizontal="center" vertical="center"/>
      <protection locked="0"/>
    </xf>
    <xf numFmtId="165" fontId="74" fillId="0" borderId="20" xfId="0" applyNumberFormat="1" applyFont="1" applyFill="1" applyBorder="1" applyAlignment="1" applyProtection="1">
      <alignment horizontal="center" vertical="center"/>
      <protection locked="0"/>
    </xf>
    <xf numFmtId="165" fontId="74" fillId="30" borderId="20" xfId="0" applyNumberFormat="1" applyFont="1" applyFill="1" applyBorder="1" applyAlignment="1" applyProtection="1">
      <alignment horizontal="center" vertical="center"/>
      <protection locked="0"/>
    </xf>
    <xf numFmtId="165" fontId="75" fillId="30" borderId="20" xfId="0" applyNumberFormat="1" applyFont="1" applyFill="1" applyBorder="1" applyAlignment="1" applyProtection="1">
      <alignment horizontal="center" vertical="center"/>
      <protection/>
    </xf>
    <xf numFmtId="165" fontId="75" fillId="30" borderId="20" xfId="0" applyNumberFormat="1" applyFont="1" applyFill="1" applyBorder="1" applyAlignment="1" applyProtection="1">
      <alignment horizontal="center" vertical="center"/>
      <protection/>
    </xf>
    <xf numFmtId="165" fontId="75" fillId="30" borderId="20" xfId="0" applyNumberFormat="1" applyFont="1" applyFill="1" applyBorder="1" applyAlignment="1">
      <alignment horizontal="center" vertical="center"/>
    </xf>
    <xf numFmtId="165" fontId="75" fillId="30" borderId="0" xfId="0" applyNumberFormat="1" applyFont="1" applyFill="1" applyBorder="1" applyAlignment="1" applyProtection="1">
      <alignment horizontal="left" vertical="center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 applyProtection="1">
      <alignment horizontal="center" vertical="center"/>
      <protection/>
    </xf>
    <xf numFmtId="165" fontId="75" fillId="30" borderId="0" xfId="0" applyNumberFormat="1" applyFont="1" applyFill="1" applyBorder="1" applyAlignment="1">
      <alignment horizontal="center" vertical="center"/>
    </xf>
    <xf numFmtId="165" fontId="75" fillId="30" borderId="2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 horizontal="left" vertical="center" indent="2"/>
      <protection locked="0"/>
    </xf>
    <xf numFmtId="165" fontId="75" fillId="30" borderId="0" xfId="0" applyNumberFormat="1" applyFont="1" applyFill="1" applyAlignment="1" applyProtection="1">
      <alignment horizontal="center" vertical="center"/>
      <protection/>
    </xf>
    <xf numFmtId="165" fontId="73" fillId="30" borderId="0" xfId="0" applyNumberFormat="1" applyFont="1" applyFill="1" applyAlignment="1" applyProtection="1">
      <alignment horizontal="center" vertical="center"/>
      <protection/>
    </xf>
    <xf numFmtId="165" fontId="72" fillId="30" borderId="0" xfId="0" applyNumberFormat="1" applyFont="1" applyFill="1" applyAlignment="1" applyProtection="1">
      <alignment horizontal="center" vertical="center"/>
      <protection/>
    </xf>
    <xf numFmtId="165" fontId="75" fillId="30" borderId="0" xfId="0" applyNumberFormat="1" applyFont="1" applyFill="1" applyAlignment="1" applyProtection="1">
      <alignment horizontal="left" wrapText="1" indent="3"/>
      <protection locked="0"/>
    </xf>
    <xf numFmtId="165" fontId="75" fillId="0" borderId="0" xfId="0" applyNumberFormat="1" applyFont="1" applyFill="1" applyAlignment="1" applyProtection="1">
      <alignment horizontal="center" vertical="center"/>
      <protection/>
    </xf>
    <xf numFmtId="165" fontId="72" fillId="30" borderId="0" xfId="0" applyNumberFormat="1" applyFont="1" applyFill="1" applyAlignment="1" applyProtection="1">
      <alignment horizontal="center" vertical="center"/>
      <protection locked="0"/>
    </xf>
    <xf numFmtId="165" fontId="72" fillId="30" borderId="0" xfId="0" applyNumberFormat="1" applyFont="1" applyFill="1" applyAlignment="1" applyProtection="1">
      <alignment horizontal="left" indent="4"/>
      <protection locked="0"/>
    </xf>
    <xf numFmtId="165" fontId="73" fillId="30" borderId="0" xfId="0" applyNumberFormat="1" applyFont="1" applyFill="1" applyAlignment="1" applyProtection="1">
      <alignment horizontal="center" vertical="center"/>
      <protection locked="0"/>
    </xf>
    <xf numFmtId="165" fontId="72" fillId="30" borderId="0" xfId="0" applyNumberFormat="1" applyFont="1" applyFill="1" applyAlignment="1" applyProtection="1">
      <alignment horizontal="left" wrapText="1" indent="4"/>
      <protection locked="0"/>
    </xf>
    <xf numFmtId="165" fontId="75" fillId="30" borderId="0" xfId="0" applyNumberFormat="1" applyFont="1" applyFill="1" applyAlignment="1" applyProtection="1">
      <alignment horizontal="left" vertical="center" wrapText="1" indent="3"/>
      <protection/>
    </xf>
    <xf numFmtId="165" fontId="75" fillId="30" borderId="0" xfId="0" applyNumberFormat="1" applyFont="1" applyFill="1" applyAlignment="1" applyProtection="1">
      <alignment horizontal="center" vertical="center"/>
      <protection locked="0"/>
    </xf>
    <xf numFmtId="165" fontId="72" fillId="30" borderId="0" xfId="298" applyNumberFormat="1" applyFont="1" applyFill="1" applyAlignment="1" applyProtection="1">
      <alignment horizontal="center" vertical="center"/>
      <protection locked="0"/>
    </xf>
    <xf numFmtId="165" fontId="72" fillId="30" borderId="0" xfId="0" applyNumberFormat="1" applyFont="1" applyFill="1" applyBorder="1" applyAlignment="1" applyProtection="1">
      <alignment horizontal="left"/>
      <protection locked="0"/>
    </xf>
    <xf numFmtId="165" fontId="72" fillId="30" borderId="0" xfId="0" applyNumberFormat="1" applyFont="1" applyFill="1" applyAlignment="1" applyProtection="1">
      <alignment horizontal="left" vertical="center" wrapText="1" indent="4"/>
      <protection/>
    </xf>
    <xf numFmtId="171" fontId="72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left" vertical="center" indent="3"/>
      <protection/>
    </xf>
    <xf numFmtId="165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>
      <alignment horizontal="left" vertical="center" indent="1"/>
    </xf>
    <xf numFmtId="165" fontId="75" fillId="30" borderId="0" xfId="0" applyNumberFormat="1" applyFont="1" applyFill="1" applyAlignment="1" applyProtection="1" quotePrefix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left" vertical="center" indent="1"/>
      <protection/>
    </xf>
    <xf numFmtId="165" fontId="72" fillId="30" borderId="0" xfId="0" applyNumberFormat="1" applyFont="1" applyFill="1" applyAlignment="1" applyProtection="1">
      <alignment horizontal="center" vertical="center"/>
      <protection locked="0"/>
    </xf>
    <xf numFmtId="213" fontId="72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 applyProtection="1">
      <alignment horizontal="left" indent="1"/>
      <protection locked="0"/>
    </xf>
    <xf numFmtId="4" fontId="72" fillId="30" borderId="0" xfId="0" applyNumberFormat="1" applyFont="1" applyFill="1" applyAlignment="1" applyProtection="1">
      <alignment horizontal="center" vertical="center"/>
      <protection locked="0"/>
    </xf>
    <xf numFmtId="165" fontId="72" fillId="0" borderId="0" xfId="0" applyNumberFormat="1" applyFont="1" applyFill="1" applyAlignment="1" applyProtection="1">
      <alignment horizontal="center" vertical="center"/>
      <protection locked="0"/>
    </xf>
    <xf numFmtId="4" fontId="73" fillId="30" borderId="0" xfId="0" applyNumberFormat="1" applyFont="1" applyFill="1" applyAlignment="1" applyProtection="1">
      <alignment horizontal="center" vertical="center"/>
      <protection locked="0"/>
    </xf>
    <xf numFmtId="165" fontId="87" fillId="30" borderId="0" xfId="0" applyNumberFormat="1" applyFont="1" applyFill="1" applyAlignment="1" applyProtection="1">
      <alignment horizontal="center" vertical="center"/>
      <protection/>
    </xf>
    <xf numFmtId="165" fontId="75" fillId="30" borderId="0" xfId="0" applyNumberFormat="1" applyFont="1" applyFill="1" applyBorder="1" applyAlignment="1" applyProtection="1">
      <alignment horizontal="justify" wrapText="1"/>
      <protection locked="0"/>
    </xf>
    <xf numFmtId="165" fontId="75" fillId="30" borderId="0" xfId="0" applyNumberFormat="1" applyFont="1" applyFill="1" applyAlignment="1">
      <alignment horizontal="center" vertical="center"/>
    </xf>
    <xf numFmtId="165" fontId="72" fillId="30" borderId="0" xfId="0" applyNumberFormat="1" applyFont="1" applyFill="1" applyBorder="1" applyAlignment="1" applyProtection="1">
      <alignment horizontal="left" wrapText="1" indent="4"/>
      <protection locked="0"/>
    </xf>
    <xf numFmtId="165" fontId="72" fillId="0" borderId="0" xfId="0" applyNumberFormat="1" applyFont="1" applyFill="1" applyAlignment="1" applyProtection="1">
      <alignment horizontal="center" vertical="center"/>
      <protection/>
    </xf>
    <xf numFmtId="165" fontId="75" fillId="30" borderId="20" xfId="0" applyNumberFormat="1" applyFont="1" applyFill="1" applyBorder="1" applyAlignment="1" applyProtection="1">
      <alignment horizontal="left" vertical="center"/>
      <protection locked="0"/>
    </xf>
    <xf numFmtId="165" fontId="75" fillId="30" borderId="20" xfId="0" applyNumberFormat="1" applyFont="1" applyFill="1" applyBorder="1" applyAlignment="1">
      <alignment horizontal="center" vertical="center"/>
    </xf>
    <xf numFmtId="4" fontId="75" fillId="30" borderId="2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 horizontal="left" indent="1"/>
      <protection/>
    </xf>
    <xf numFmtId="165" fontId="75" fillId="0" borderId="0" xfId="0" applyNumberFormat="1" applyFont="1" applyFill="1" applyBorder="1" applyAlignment="1" applyProtection="1">
      <alignment horizontal="center" vertical="center"/>
      <protection locked="0"/>
    </xf>
    <xf numFmtId="165" fontId="72" fillId="30" borderId="0" xfId="0" applyNumberFormat="1" applyFont="1" applyFill="1" applyAlignment="1">
      <alignment horizontal="center" vertical="center"/>
    </xf>
    <xf numFmtId="49" fontId="72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left" indent="2"/>
      <protection/>
    </xf>
    <xf numFmtId="165" fontId="72" fillId="30" borderId="0" xfId="0" applyNumberFormat="1" applyFont="1" applyFill="1" applyAlignment="1" quotePrefix="1">
      <alignment horizontal="center" vertical="center"/>
    </xf>
    <xf numFmtId="165" fontId="75" fillId="30" borderId="0" xfId="0" applyNumberFormat="1" applyFont="1" applyFill="1" applyAlignment="1" applyProtection="1">
      <alignment horizontal="left" indent="2"/>
      <protection/>
    </xf>
    <xf numFmtId="165" fontId="74" fillId="30" borderId="0" xfId="0" applyNumberFormat="1" applyFont="1" applyFill="1" applyAlignment="1">
      <alignment horizontal="center" vertical="center"/>
    </xf>
    <xf numFmtId="165" fontId="72" fillId="30" borderId="0" xfId="0" applyNumberFormat="1" applyFont="1" applyFill="1" applyAlignment="1" applyProtection="1">
      <alignment horizontal="left" wrapText="1" indent="4"/>
      <protection/>
    </xf>
    <xf numFmtId="165" fontId="73" fillId="30" borderId="0" xfId="0" applyNumberFormat="1" applyFont="1" applyFill="1" applyAlignment="1">
      <alignment horizontal="center" vertical="center"/>
    </xf>
    <xf numFmtId="165" fontId="72" fillId="30" borderId="0" xfId="0" applyNumberFormat="1" applyFont="1" applyFill="1" applyAlignment="1" applyProtection="1">
      <alignment horizontal="left" indent="4"/>
      <protection/>
    </xf>
    <xf numFmtId="165" fontId="72" fillId="30" borderId="0" xfId="0" applyNumberFormat="1" applyFont="1" applyFill="1" applyAlignment="1">
      <alignment horizontal="center"/>
    </xf>
    <xf numFmtId="49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left" vertical="center" wrapText="1" indent="2"/>
      <protection/>
    </xf>
    <xf numFmtId="165" fontId="74" fillId="30" borderId="0" xfId="0" applyNumberFormat="1" applyFont="1" applyFill="1" applyAlignment="1" applyProtection="1">
      <alignment horizontal="center" vertical="center"/>
      <protection/>
    </xf>
    <xf numFmtId="165" fontId="72" fillId="30" borderId="0" xfId="0" applyNumberFormat="1" applyFont="1" applyFill="1" applyAlignment="1">
      <alignment horizontal="left" indent="4"/>
    </xf>
    <xf numFmtId="4" fontId="72" fillId="30" borderId="0" xfId="0" applyNumberFormat="1" applyFont="1" applyFill="1" applyAlignment="1">
      <alignment horizontal="center" vertical="center"/>
    </xf>
    <xf numFmtId="4" fontId="75" fillId="30" borderId="0" xfId="0" applyNumberFormat="1" applyFont="1" applyFill="1" applyAlignment="1" applyProtection="1">
      <alignment horizontal="center" vertical="center"/>
      <protection/>
    </xf>
    <xf numFmtId="4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>
      <alignment horizontal="left" wrapText="1" indent="1"/>
    </xf>
    <xf numFmtId="165" fontId="72" fillId="0" borderId="0" xfId="0" applyNumberFormat="1" applyFont="1" applyFill="1" applyAlignment="1">
      <alignment horizontal="center" vertical="center"/>
    </xf>
    <xf numFmtId="165" fontId="75" fillId="30" borderId="22" xfId="0" applyNumberFormat="1" applyFont="1" applyFill="1" applyBorder="1" applyAlignment="1" applyProtection="1">
      <alignment horizontal="left" vertical="center"/>
      <protection/>
    </xf>
    <xf numFmtId="165" fontId="75" fillId="30" borderId="22" xfId="0" applyNumberFormat="1" applyFont="1" applyFill="1" applyBorder="1" applyAlignment="1" applyProtection="1">
      <alignment horizontal="center" vertical="center"/>
      <protection locked="0"/>
    </xf>
    <xf numFmtId="165" fontId="74" fillId="30" borderId="22" xfId="0" applyNumberFormat="1" applyFont="1" applyFill="1" applyBorder="1" applyAlignment="1" applyProtection="1">
      <alignment horizontal="center" vertical="center"/>
      <protection locked="0"/>
    </xf>
    <xf numFmtId="165" fontId="88" fillId="30" borderId="22" xfId="0" applyNumberFormat="1" applyFont="1" applyFill="1" applyBorder="1" applyAlignment="1" applyProtection="1">
      <alignment horizontal="center" vertical="center"/>
      <protection locked="0"/>
    </xf>
    <xf numFmtId="4" fontId="75" fillId="30" borderId="22" xfId="298" applyNumberFormat="1" applyFont="1" applyFill="1" applyBorder="1" applyAlignment="1" applyProtection="1">
      <alignment horizontal="center" vertical="center"/>
      <protection/>
    </xf>
    <xf numFmtId="166" fontId="72" fillId="30" borderId="0" xfId="0" applyNumberFormat="1" applyFont="1" applyFill="1" applyBorder="1" applyAlignment="1" applyProtection="1">
      <alignment horizontal="center"/>
      <protection locked="0"/>
    </xf>
    <xf numFmtId="4" fontId="75" fillId="30" borderId="0" xfId="298" applyNumberFormat="1" applyFont="1" applyFill="1" applyBorder="1" applyAlignment="1" applyProtection="1">
      <alignment horizontal="right" vertical="center"/>
      <protection/>
    </xf>
    <xf numFmtId="0" fontId="75" fillId="30" borderId="0" xfId="0" applyFont="1" applyFill="1" applyBorder="1" applyAlignment="1">
      <alignment horizontal="center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6" fontId="75" fillId="30" borderId="0" xfId="0" applyNumberFormat="1" applyFont="1" applyFill="1" applyBorder="1" applyAlignment="1" applyProtection="1">
      <alignment horizontal="center" vertical="center" wrapText="1"/>
      <protection locked="0"/>
    </xf>
    <xf numFmtId="165" fontId="75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20" xfId="0" applyNumberFormat="1" applyFont="1" applyFill="1" applyBorder="1" applyAlignment="1">
      <alignment horizontal="center" vertical="top" wrapText="1"/>
    </xf>
    <xf numFmtId="165" fontId="75" fillId="30" borderId="0" xfId="0" applyNumberFormat="1" applyFont="1" applyFill="1" applyBorder="1" applyAlignment="1">
      <alignment horizontal="center" vertical="top" wrapText="1"/>
    </xf>
    <xf numFmtId="49" fontId="79" fillId="30" borderId="0" xfId="0" applyNumberFormat="1" applyFont="1" applyFill="1" applyBorder="1" applyAlignment="1" applyProtection="1">
      <alignment horizontal="center"/>
      <protection locked="0"/>
    </xf>
    <xf numFmtId="213" fontId="75" fillId="30" borderId="21" xfId="0" applyNumberFormat="1" applyFont="1" applyFill="1" applyBorder="1" applyAlignment="1" applyProtection="1">
      <alignment horizontal="right" vertical="center"/>
      <protection locked="0"/>
    </xf>
    <xf numFmtId="165" fontId="75" fillId="30" borderId="21" xfId="0" applyNumberFormat="1" applyFont="1" applyFill="1" applyBorder="1" applyAlignment="1" applyProtection="1">
      <alignment horizontal="right" vertical="center"/>
      <protection locked="0"/>
    </xf>
    <xf numFmtId="165" fontId="73" fillId="30" borderId="21" xfId="0" applyNumberFormat="1" applyFont="1" applyFill="1" applyBorder="1" applyAlignment="1" applyProtection="1">
      <alignment horizontal="center"/>
      <protection locked="0"/>
    </xf>
    <xf numFmtId="165" fontId="74" fillId="30" borderId="21" xfId="0" applyNumberFormat="1" applyFont="1" applyFill="1" applyBorder="1" applyAlignment="1" applyProtection="1">
      <alignment horizontal="right" vertical="center"/>
      <protection locked="0"/>
    </xf>
    <xf numFmtId="165" fontId="75" fillId="30" borderId="21" xfId="0" applyNumberFormat="1" applyFont="1" applyFill="1" applyBorder="1" applyAlignment="1" applyProtection="1">
      <alignment horizontal="right" vertical="center"/>
      <protection/>
    </xf>
    <xf numFmtId="165" fontId="75" fillId="30" borderId="21" xfId="0" applyNumberFormat="1" applyFont="1" applyFill="1" applyBorder="1" applyAlignment="1">
      <alignment horizontal="right" vertical="center"/>
    </xf>
  </cellXfs>
  <cellStyles count="327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_BGC 2014 trim 18 iulie retea si semestru -cu MF tinta 8400" xfId="16"/>
    <cellStyle name="1 indent" xfId="17"/>
    <cellStyle name="2 indents" xfId="18"/>
    <cellStyle name="20 % - Accent1" xfId="19"/>
    <cellStyle name="20 % - Accent2" xfId="20"/>
    <cellStyle name="20 % - Accent3" xfId="21"/>
    <cellStyle name="20 % - Accent4" xfId="22"/>
    <cellStyle name="20 % - Accent5" xfId="23"/>
    <cellStyle name="20 % - Accent6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 indents" xfId="31"/>
    <cellStyle name="4 indents" xfId="32"/>
    <cellStyle name="40 % - Accent1" xfId="33"/>
    <cellStyle name="40 % - Accent2" xfId="34"/>
    <cellStyle name="40 % - Accent3" xfId="35"/>
    <cellStyle name="40 % - Accent4" xfId="36"/>
    <cellStyle name="40 % - Accent5" xfId="37"/>
    <cellStyle name="40 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5 indents" xfId="45"/>
    <cellStyle name="60 % - Accent1" xfId="46"/>
    <cellStyle name="60 % - Accent2" xfId="47"/>
    <cellStyle name="60 % - Accent3" xfId="48"/>
    <cellStyle name="60 % - Accent4" xfId="49"/>
    <cellStyle name="60 % - Accent5" xfId="50"/>
    <cellStyle name="60 % - Accent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Accent1" xfId="58"/>
    <cellStyle name="Accent2" xfId="59"/>
    <cellStyle name="Accent3" xfId="60"/>
    <cellStyle name="Accent4" xfId="61"/>
    <cellStyle name="Accent5" xfId="62"/>
    <cellStyle name="Accent6" xfId="63"/>
    <cellStyle name="Aeia?nnueea" xfId="64"/>
    <cellStyle name="Ãèïåðññûëêà" xfId="65"/>
    <cellStyle name="al_laroux_7_laroux_1_²ðò²Ê´²ÜÎ?_x001F_Normal_laroux_7_laroux_1_²ÜºÈÆø?0*Normal_laroux_7_laroux_1_²ÜºÈÆø (³é³Ýó Ø.)?" xfId="66"/>
    <cellStyle name="Array" xfId="67"/>
    <cellStyle name="Array Enter" xfId="68"/>
    <cellStyle name="Array_BGC 2014 trim 18 iulie retea si semestru -cu MF tinta 8400" xfId="69"/>
    <cellStyle name="Avertissement" xfId="70"/>
    <cellStyle name="Bad" xfId="71"/>
    <cellStyle name="Body" xfId="72"/>
    <cellStyle name="Bun" xfId="73"/>
    <cellStyle name="Calcul" xfId="74"/>
    <cellStyle name="Calculation" xfId="75"/>
    <cellStyle name="Celkem" xfId="76"/>
    <cellStyle name="Cellule liée" xfId="77"/>
    <cellStyle name="Celulă legată" xfId="78"/>
    <cellStyle name="Check Cell" xfId="79"/>
    <cellStyle name="clsAltData" xfId="80"/>
    <cellStyle name="clsAltMRVData" xfId="81"/>
    <cellStyle name="clsBlank" xfId="82"/>
    <cellStyle name="clsColumnHeader" xfId="83"/>
    <cellStyle name="clsData" xfId="84"/>
    <cellStyle name="clsDefault" xfId="85"/>
    <cellStyle name="clsFooter" xfId="86"/>
    <cellStyle name="clsIndexTableData" xfId="87"/>
    <cellStyle name="clsIndexTableHdr" xfId="88"/>
    <cellStyle name="clsIndexTableTitle" xfId="89"/>
    <cellStyle name="clsMRVData" xfId="90"/>
    <cellStyle name="clsReportFooter" xfId="91"/>
    <cellStyle name="clsReportHeader" xfId="92"/>
    <cellStyle name="clsRowHeader" xfId="93"/>
    <cellStyle name="clsScale" xfId="94"/>
    <cellStyle name="clsSection" xfId="95"/>
    <cellStyle name="Comma  - Style1" xfId="96"/>
    <cellStyle name="Comma  - Style2" xfId="97"/>
    <cellStyle name="Comma  - Style3" xfId="98"/>
    <cellStyle name="Comma  - Style4" xfId="99"/>
    <cellStyle name="Comma  - Style5" xfId="100"/>
    <cellStyle name="Comma  - Style6" xfId="101"/>
    <cellStyle name="Comma  - Style7" xfId="102"/>
    <cellStyle name="Comma  - Style8" xfId="103"/>
    <cellStyle name="Comma 2" xfId="104"/>
    <cellStyle name="Comma 2 2" xfId="105"/>
    <cellStyle name="Comma 3" xfId="106"/>
    <cellStyle name="Comma 4" xfId="107"/>
    <cellStyle name="Comma(3)" xfId="108"/>
    <cellStyle name="Comma[mine]" xfId="109"/>
    <cellStyle name="Comma_dobanzi Februarie  2013" xfId="110"/>
    <cellStyle name="Comma0" xfId="111"/>
    <cellStyle name="Comma0 - Style3" xfId="112"/>
    <cellStyle name="Comma0_040902bgr_bop_active" xfId="113"/>
    <cellStyle name="Commentaire" xfId="114"/>
    <cellStyle name="cucu" xfId="115"/>
    <cellStyle name="Curren - Style3" xfId="116"/>
    <cellStyle name="Curren - Style4" xfId="117"/>
    <cellStyle name="Currency0" xfId="118"/>
    <cellStyle name="Date" xfId="119"/>
    <cellStyle name="Datum" xfId="120"/>
    <cellStyle name="Dezimal [0]_laroux" xfId="121"/>
    <cellStyle name="Dezimal_laroux" xfId="122"/>
    <cellStyle name="Entrée" xfId="123"/>
    <cellStyle name="Eronat" xfId="124"/>
    <cellStyle name="Euro" xfId="125"/>
    <cellStyle name="Excel.Chart" xfId="126"/>
    <cellStyle name="Explanatory Text" xfId="127"/>
    <cellStyle name="Ezres [0]_10mell99" xfId="128"/>
    <cellStyle name="Ezres_10mell99" xfId="129"/>
    <cellStyle name="F2" xfId="130"/>
    <cellStyle name="F3" xfId="131"/>
    <cellStyle name="F4" xfId="132"/>
    <cellStyle name="F5" xfId="133"/>
    <cellStyle name="F5 - Style8" xfId="134"/>
    <cellStyle name="F5_BGC 2014 trim 18 iulie retea si semestru -cu MF tinta 8400" xfId="135"/>
    <cellStyle name="F6" xfId="136"/>
    <cellStyle name="F6 - Style5" xfId="137"/>
    <cellStyle name="F6_BGC 2014 trim 18 iulie retea si semestru -cu MF tinta 8400" xfId="138"/>
    <cellStyle name="F7" xfId="139"/>
    <cellStyle name="F7 - Style7" xfId="140"/>
    <cellStyle name="F7_BGC 2014 trim 18 iulie retea si semestru -cu MF tinta 8400" xfId="141"/>
    <cellStyle name="F8" xfId="142"/>
    <cellStyle name="F8 - Style6" xfId="143"/>
    <cellStyle name="F8_BGC 2014 trim 18 iulie retea si semestru -cu MF tinta 8400" xfId="144"/>
    <cellStyle name="Finanční0" xfId="145"/>
    <cellStyle name="Finanení0" xfId="146"/>
    <cellStyle name="Finanèní0" xfId="147"/>
    <cellStyle name="Finanení0_BGC 2014 trim 18 iulie retea si semestru -cu MF tinta 8400" xfId="148"/>
    <cellStyle name="Finanèní0_BGC 2014 trim 18 iulie retea si semestru -cu MF tinta 8400" xfId="149"/>
    <cellStyle name="Fixed" xfId="150"/>
    <cellStyle name="Fixed (0)" xfId="151"/>
    <cellStyle name="Fixed (1)" xfId="152"/>
    <cellStyle name="Fixed (2)" xfId="153"/>
    <cellStyle name="Fixed_BGC 2014 trim 18 iulie retea si semestru -cu MF tinta 8400" xfId="154"/>
    <cellStyle name="fixed0 - Style4" xfId="155"/>
    <cellStyle name="Fixed1 - Style1" xfId="156"/>
    <cellStyle name="Fixed1 - Style2" xfId="157"/>
    <cellStyle name="Fixed2 - Style2" xfId="158"/>
    <cellStyle name="Good" xfId="159"/>
    <cellStyle name="Grey" xfId="160"/>
    <cellStyle name="Heading 1" xfId="161"/>
    <cellStyle name="Heading 2" xfId="162"/>
    <cellStyle name="Heading 3" xfId="163"/>
    <cellStyle name="Heading 4" xfId="164"/>
    <cellStyle name="Heading1 1" xfId="165"/>
    <cellStyle name="Heading2" xfId="166"/>
    <cellStyle name="Hiperhivatkozás" xfId="167"/>
    <cellStyle name="Hipervínculo_IIF" xfId="168"/>
    <cellStyle name="Hyperlink" xfId="169"/>
    <cellStyle name="Followed Hyperlink" xfId="170"/>
    <cellStyle name="Iau?iue_Eeno1" xfId="171"/>
    <cellStyle name="Ieșire" xfId="172"/>
    <cellStyle name="imf-one decimal" xfId="173"/>
    <cellStyle name="imf-zero decimal" xfId="174"/>
    <cellStyle name="Input" xfId="175"/>
    <cellStyle name="Input [yellow]" xfId="176"/>
    <cellStyle name="Input_19 zile feb" xfId="177"/>
    <cellStyle name="Insatisfaisant" xfId="178"/>
    <cellStyle name="Intrare" xfId="179"/>
    <cellStyle name="Ioe?uaaaoayny aeia?nnueea" xfId="180"/>
    <cellStyle name="Îáû÷íûé_AMD" xfId="181"/>
    <cellStyle name="Îòêðûâàâøàÿñÿ ãèïåðññûëêà" xfId="182"/>
    <cellStyle name="Label" xfId="183"/>
    <cellStyle name="leftli - Style3" xfId="184"/>
    <cellStyle name="Linked Cell" xfId="185"/>
    <cellStyle name="MacroCode" xfId="186"/>
    <cellStyle name="Már látott hiperhivatkozás" xfId="187"/>
    <cellStyle name="Měna0" xfId="188"/>
    <cellStyle name="měny_DEFLÁTORY  3q 1998" xfId="189"/>
    <cellStyle name="Millares [0]_11.1.3. bis" xfId="190"/>
    <cellStyle name="Millares_11.1.3. bis" xfId="191"/>
    <cellStyle name="Milliers [0]_Encours - Apr rééch" xfId="192"/>
    <cellStyle name="Milliers_Cash flows projection" xfId="193"/>
    <cellStyle name="Mina0" xfId="194"/>
    <cellStyle name="Mìna0" xfId="195"/>
    <cellStyle name="Mina0_BGC 2014 trim 18 iulie retea si semestru -cu MF tinta 8400" xfId="196"/>
    <cellStyle name="Mìna0_BGC 2014 trim 18 iulie retea si semestru -cu MF tinta 8400" xfId="197"/>
    <cellStyle name="Moneda [0]_11.1.3. bis" xfId="198"/>
    <cellStyle name="Moneda_11.1.3. bis" xfId="199"/>
    <cellStyle name="Monétaire [0]_Encours - Apr rééch" xfId="200"/>
    <cellStyle name="Monétaire_Encours - Apr rééch" xfId="201"/>
    <cellStyle name="Navadno_Slo" xfId="202"/>
    <cellStyle name="Nedefinován" xfId="203"/>
    <cellStyle name="Neutral" xfId="204"/>
    <cellStyle name="Neutre" xfId="205"/>
    <cellStyle name="Neutru" xfId="206"/>
    <cellStyle name="no dec" xfId="207"/>
    <cellStyle name="No-definido" xfId="208"/>
    <cellStyle name="Normaali_CENTRAL" xfId="209"/>
    <cellStyle name="Normal - Modelo1" xfId="210"/>
    <cellStyle name="Normal - Style1" xfId="211"/>
    <cellStyle name="Normal - Style2" xfId="212"/>
    <cellStyle name="Normal - Style3" xfId="213"/>
    <cellStyle name="Normal - Style5" xfId="214"/>
    <cellStyle name="Normal - Style6" xfId="215"/>
    <cellStyle name="Normal - Style7" xfId="216"/>
    <cellStyle name="Normal - Style8" xfId="217"/>
    <cellStyle name="Normal 10" xfId="218"/>
    <cellStyle name="Normal 2" xfId="219"/>
    <cellStyle name="Normal 2 2" xfId="220"/>
    <cellStyle name="Normal 2 3" xfId="221"/>
    <cellStyle name="Normal 2 3 2" xfId="222"/>
    <cellStyle name="Normal 2_BUGETE LUNARE FORMA SCURTAi" xfId="223"/>
    <cellStyle name="Normal 3" xfId="224"/>
    <cellStyle name="Normal 4" xfId="225"/>
    <cellStyle name="Normal 5" xfId="226"/>
    <cellStyle name="Normal 5 2" xfId="227"/>
    <cellStyle name="Normal 5_BGC 2014 trim 18 iulie retea si semestru -cu MF tinta 8400" xfId="228"/>
    <cellStyle name="Normal 6" xfId="229"/>
    <cellStyle name="Normal 7" xfId="230"/>
    <cellStyle name="Normal 8" xfId="231"/>
    <cellStyle name="Normal 9" xfId="232"/>
    <cellStyle name="Normal Table" xfId="233"/>
    <cellStyle name="Normál_10mell99" xfId="234"/>
    <cellStyle name="Normal_realizari.bugete.2005" xfId="235"/>
    <cellStyle name="normálne_HDP-OD~1" xfId="236"/>
    <cellStyle name="normální_agricult_1" xfId="237"/>
    <cellStyle name="Normßl - Style1" xfId="238"/>
    <cellStyle name="Notă" xfId="239"/>
    <cellStyle name="Note" xfId="240"/>
    <cellStyle name="Ôèíàíñîâûé_Tranche" xfId="241"/>
    <cellStyle name="Output" xfId="242"/>
    <cellStyle name="Pénznem [0]_10mell99" xfId="243"/>
    <cellStyle name="Pénznem_10mell99" xfId="244"/>
    <cellStyle name="Percen - Style1" xfId="245"/>
    <cellStyle name="Percent [2]" xfId="246"/>
    <cellStyle name="Percent 2" xfId="247"/>
    <cellStyle name="Percent 2 2" xfId="248"/>
    <cellStyle name="Percent 3" xfId="249"/>
    <cellStyle name="Percent 4" xfId="250"/>
    <cellStyle name="Percent 5" xfId="251"/>
    <cellStyle name="percentage difference" xfId="252"/>
    <cellStyle name="percentage difference one decimal" xfId="253"/>
    <cellStyle name="percentage difference zero decimal" xfId="254"/>
    <cellStyle name="percentage difference_BGC 2014 trim 18 iulie retea si semestru -cu MF tinta 8400" xfId="255"/>
    <cellStyle name="Pevný" xfId="256"/>
    <cellStyle name="Presentation" xfId="257"/>
    <cellStyle name="Percent" xfId="258"/>
    <cellStyle name="Publication" xfId="259"/>
    <cellStyle name="Red Text" xfId="260"/>
    <cellStyle name="reduced" xfId="261"/>
    <cellStyle name="s1" xfId="262"/>
    <cellStyle name="Satisfaisant" xfId="263"/>
    <cellStyle name="Currency" xfId="264"/>
    <cellStyle name="Currency [0]" xfId="265"/>
    <cellStyle name="Sortie" xfId="266"/>
    <cellStyle name="Standard_laroux" xfId="267"/>
    <cellStyle name="STYL1 - Style1" xfId="268"/>
    <cellStyle name="Style1" xfId="269"/>
    <cellStyle name="Text" xfId="270"/>
    <cellStyle name="Text avertisment" xfId="271"/>
    <cellStyle name="text BoldBlack" xfId="272"/>
    <cellStyle name="text BoldUnderline" xfId="273"/>
    <cellStyle name="text BoldUnderlineER" xfId="274"/>
    <cellStyle name="text BoldUndlnBlack" xfId="275"/>
    <cellStyle name="Text explicativ" xfId="276"/>
    <cellStyle name="text LightGreen" xfId="277"/>
    <cellStyle name="Text_BGC 2014 trim 18 iulie retea si semestru -cu MF tinta 8400" xfId="278"/>
    <cellStyle name="Texte explicatif" xfId="279"/>
    <cellStyle name="Title" xfId="280"/>
    <cellStyle name="Titlu" xfId="281"/>
    <cellStyle name="Titlu 1" xfId="282"/>
    <cellStyle name="Titlu 2" xfId="283"/>
    <cellStyle name="Titlu 3" xfId="284"/>
    <cellStyle name="Titlu 4" xfId="285"/>
    <cellStyle name="Titre" xfId="286"/>
    <cellStyle name="Titre 1" xfId="287"/>
    <cellStyle name="Titre 2" xfId="288"/>
    <cellStyle name="Titre 3" xfId="289"/>
    <cellStyle name="Titre 4" xfId="290"/>
    <cellStyle name="TopGrey" xfId="291"/>
    <cellStyle name="Total" xfId="292"/>
    <cellStyle name="Undefiniert" xfId="293"/>
    <cellStyle name="ux?_x0018_Normal_laroux_7_laroux_1?&quot;Normal_laroux_7_laroux_1_²ðò²Ê´²ÜÎ?_x001F_Normal_laroux_7_laroux_1_²ÜºÈÆø?0*Normal_laro" xfId="294"/>
    <cellStyle name="ux_1_²ÜºÈÆø (³é³Ýó Ø.)?_x0007_!ß&quot;VQ_x0006_?_x0006_?ults?_x0006_$Currency [0]_laroux_5_results_Sheet1?_x001C_Currency [0]_laroux_5_Sheet1?_x0015_Cur" xfId="295"/>
    <cellStyle name="Verificare celulă" xfId="296"/>
    <cellStyle name="Vérification" xfId="297"/>
    <cellStyle name="Comma" xfId="298"/>
    <cellStyle name="Comma [0]" xfId="299"/>
    <cellStyle name="Währung [0]_laroux" xfId="300"/>
    <cellStyle name="Währung_laroux" xfId="301"/>
    <cellStyle name="Warning Text" xfId="302"/>
    <cellStyle name="WebAnchor1" xfId="303"/>
    <cellStyle name="WebAnchor2" xfId="304"/>
    <cellStyle name="WebAnchor3" xfId="305"/>
    <cellStyle name="WebAnchor4" xfId="306"/>
    <cellStyle name="WebAnchor5" xfId="307"/>
    <cellStyle name="WebAnchor6" xfId="308"/>
    <cellStyle name="WebAnchor7" xfId="309"/>
    <cellStyle name="Webexclude" xfId="310"/>
    <cellStyle name="WebFN" xfId="311"/>
    <cellStyle name="WebFN1" xfId="312"/>
    <cellStyle name="WebFN2" xfId="313"/>
    <cellStyle name="WebFN3" xfId="314"/>
    <cellStyle name="WebFN4" xfId="315"/>
    <cellStyle name="WebHR" xfId="316"/>
    <cellStyle name="WebIndent1" xfId="317"/>
    <cellStyle name="WebIndent1wFN3" xfId="318"/>
    <cellStyle name="WebIndent2" xfId="319"/>
    <cellStyle name="WebNoBR" xfId="320"/>
    <cellStyle name="Záhlaví 1" xfId="321"/>
    <cellStyle name="Záhlaví 2" xfId="322"/>
    <cellStyle name="zero" xfId="323"/>
    <cellStyle name="ДАТА" xfId="324"/>
    <cellStyle name="Денежный [0]_453" xfId="325"/>
    <cellStyle name="Денежный_453" xfId="326"/>
    <cellStyle name="ЗАГОЛОВОК1" xfId="327"/>
    <cellStyle name="ЗАГОЛОВОК2" xfId="328"/>
    <cellStyle name="ИТОГОВЫЙ" xfId="329"/>
    <cellStyle name="Обычный_02-682" xfId="330"/>
    <cellStyle name="Открывавшаяся гиперссылка_Table_B_1999_2000_2001" xfId="331"/>
    <cellStyle name="ПРОЦЕНТНЫЙ_BOPENGC" xfId="332"/>
    <cellStyle name="ТЕКСТ" xfId="333"/>
    <cellStyle name="Тысячи [0]_Dk98" xfId="334"/>
    <cellStyle name="Тысячи_Dk98" xfId="335"/>
    <cellStyle name="УровеньСтолб_1_Структура державного боргу" xfId="336"/>
    <cellStyle name="УровеньСтрок_1_Структура державного боргу" xfId="337"/>
    <cellStyle name="ФИКСИРОВАННЫЙ" xfId="338"/>
    <cellStyle name="Финансовый [0]_453" xfId="339"/>
    <cellStyle name="Финансовый_1 квартал-уточ.платежі" xfId="3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ecutii\executii%202014\07%20iulie\bgc%20iulie%202014%20%20in%20lucru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 2"/>
      <sheetName val="2013 - 2014"/>
      <sheetName val="progr.%.exec"/>
      <sheetName val="UAT  iunie 2014 (VAL)"/>
      <sheetName val="Iunie 2014  (in luna) VAL"/>
      <sheetName val="iunie 2014 (VAL)"/>
      <sheetName val="iunie dif "/>
      <sheetName val="2013 - 2014 (diferente)"/>
      <sheetName val="iulie 2014"/>
      <sheetName val="UAT  iulie 2014"/>
      <sheetName val=" consolidari iulie"/>
      <sheetName val="Iulie 2014  (in luna)"/>
      <sheetName val="SPECIAL_AND"/>
      <sheetName val="CNADN_ex"/>
      <sheetName val="Sinteza - program sem I"/>
      <sheetName val="BGC"/>
      <sheetName val="progr.semI%.exec"/>
      <sheetName val="dob_trez"/>
      <sheetName val="mai val 2014 "/>
      <sheetName val="MARTIE2014  (val)"/>
      <sheetName val="feb 2014  iN luna (VAL)"/>
      <sheetName val="UAT martie 2014 (val)"/>
      <sheetName val="UAT aprilie 2014 (in luna)"/>
      <sheetName val="UAT aprilie 2014 (val)"/>
      <sheetName val="Aprilie2014  (val)"/>
      <sheetName val="Aprilie2014  (in luna) (val)"/>
      <sheetName val="MARTIE 2014(LUNA)"/>
      <sheetName val="Sinteza - Anexa executie progam"/>
      <sheetName val="UAT feb 2014 (VAL)"/>
      <sheetName val="feb 2014  (luna)"/>
      <sheetName val="feb 2014  (VAL)"/>
      <sheetName val="ian  2014 "/>
      <sheetName val="iunie  2013 "/>
      <sheetName val="iulie  2013 "/>
      <sheetName val="IUlIE  2013 val "/>
      <sheetName val="aprilie  2013 "/>
      <sheetName val="prog 2014"/>
      <sheetName val="mai  2013 "/>
      <sheetName val="octombrie  2013 Engl"/>
      <sheetName val="comp anaf estim "/>
      <sheetName val="SPECIAL_AND (in luna sep)"/>
      <sheetName val="pres (DS)"/>
      <sheetName val="autofin)"/>
      <sheetName val="bgc desfasurat"/>
      <sheetName val="estim nivele martie 2014 (LINK)"/>
    </sheetNames>
    <sheetDataSet>
      <sheetData sheetId="5">
        <row r="33">
          <cell r="R33">
            <v>100383.60191803999</v>
          </cell>
        </row>
        <row r="66">
          <cell r="R66">
            <v>103859.29287302004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77">
    <tabColor indexed="12"/>
  </sheetPr>
  <dimension ref="A1:BH71"/>
  <sheetViews>
    <sheetView showZeros="0" tabSelected="1" zoomScale="75" zoomScaleNormal="75" zoomScaleSheetLayoutView="55" workbookViewId="0" topLeftCell="A4">
      <pane xSplit="3" ySplit="21" topLeftCell="D59" activePane="bottomRight" state="frozen"/>
      <selection pane="topLeft" activeCell="A4" sqref="A4"/>
      <selection pane="topRight" activeCell="D4" sqref="D4"/>
      <selection pane="bottomLeft" activeCell="A35" sqref="A35"/>
      <selection pane="bottomRight" activeCell="O64" sqref="O64"/>
    </sheetView>
  </sheetViews>
  <sheetFormatPr defaultColWidth="8.8515625" defaultRowHeight="19.5" customHeight="1" outlineLevelRow="1"/>
  <cols>
    <col min="1" max="2" width="3.8515625" style="2" customWidth="1"/>
    <col min="3" max="3" width="43.421875" style="1" customWidth="1"/>
    <col min="4" max="4" width="20.57421875" style="1" customWidth="1"/>
    <col min="5" max="5" width="12.140625" style="1" customWidth="1"/>
    <col min="6" max="6" width="17.00390625" style="14" customWidth="1"/>
    <col min="7" max="7" width="13.8515625" style="14" customWidth="1"/>
    <col min="8" max="8" width="16.8515625" style="14" customWidth="1"/>
    <col min="9" max="9" width="11.57421875" style="14" customWidth="1"/>
    <col min="10" max="10" width="11.57421875" style="1" customWidth="1"/>
    <col min="11" max="11" width="13.28125" style="1" customWidth="1"/>
    <col min="12" max="12" width="11.00390625" style="1" customWidth="1"/>
    <col min="13" max="13" width="13.7109375" style="1" customWidth="1"/>
    <col min="14" max="14" width="12.140625" style="6" customWidth="1"/>
    <col min="15" max="15" width="12.421875" style="1" customWidth="1"/>
    <col min="16" max="16" width="12.7109375" style="6" customWidth="1"/>
    <col min="17" max="17" width="10.421875" style="1" customWidth="1"/>
    <col min="18" max="18" width="11.7109375" style="6" customWidth="1"/>
    <col min="19" max="19" width="9.57421875" style="7" customWidth="1"/>
    <col min="20" max="20" width="13.00390625" style="2" hidden="1" customWidth="1"/>
    <col min="21" max="21" width="13.421875" style="2" hidden="1" customWidth="1"/>
    <col min="22" max="22" width="9.140625" style="2" hidden="1" customWidth="1"/>
    <col min="23" max="26" width="0" style="2" hidden="1" customWidth="1"/>
    <col min="27" max="27" width="9.140625" style="2" hidden="1" customWidth="1"/>
    <col min="28" max="30" width="0" style="2" hidden="1" customWidth="1"/>
    <col min="31" max="31" width="11.7109375" style="2" hidden="1" customWidth="1"/>
    <col min="32" max="33" width="0" style="2" hidden="1" customWidth="1"/>
    <col min="34" max="34" width="10.421875" style="2" hidden="1" customWidth="1"/>
    <col min="35" max="16384" width="8.8515625" style="2" customWidth="1"/>
  </cols>
  <sheetData>
    <row r="1" spans="4:10" ht="23.25" customHeight="1">
      <c r="D1" s="2"/>
      <c r="E1" s="2"/>
      <c r="F1" s="3"/>
      <c r="G1" s="3"/>
      <c r="H1" s="3"/>
      <c r="I1" s="4"/>
      <c r="J1" s="5"/>
    </row>
    <row r="2" spans="3:19" ht="15" customHeight="1">
      <c r="C2" s="2"/>
      <c r="D2" s="8"/>
      <c r="E2" s="9"/>
      <c r="F2" s="10"/>
      <c r="G2" s="10"/>
      <c r="H2" s="10"/>
      <c r="I2" s="10"/>
      <c r="J2" s="8"/>
      <c r="K2" s="11"/>
      <c r="L2" s="9"/>
      <c r="M2" s="2"/>
      <c r="N2" s="12"/>
      <c r="O2" s="152"/>
      <c r="P2" s="152"/>
      <c r="Q2" s="152"/>
      <c r="R2" s="152"/>
      <c r="S2" s="152"/>
    </row>
    <row r="3" spans="3:19" ht="22.5" customHeight="1" outlineLevel="1">
      <c r="C3" s="151" t="s">
        <v>0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</row>
    <row r="4" spans="3:19" ht="15.75" outlineLevel="1">
      <c r="C4" s="157" t="s">
        <v>1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</row>
    <row r="5" spans="3:19" ht="15.75" hidden="1" outlineLevel="1"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</row>
    <row r="6" ht="24" customHeight="1" hidden="1" outlineLevel="1"/>
    <row r="7" spans="3:19" ht="15.75" customHeight="1" outlineLevel="1">
      <c r="C7" s="15"/>
      <c r="D7" s="15"/>
      <c r="E7" s="15"/>
      <c r="F7" s="16"/>
      <c r="G7" s="17"/>
      <c r="H7" s="16"/>
      <c r="I7" s="16"/>
      <c r="K7" s="15"/>
      <c r="L7" s="15"/>
      <c r="M7" s="15"/>
      <c r="N7" s="15"/>
      <c r="O7" s="15"/>
      <c r="P7" s="15"/>
      <c r="Q7" s="6" t="s">
        <v>2</v>
      </c>
      <c r="R7" s="18">
        <v>662300</v>
      </c>
      <c r="S7" s="15"/>
    </row>
    <row r="8" spans="3:19" ht="15.75" outlineLevel="1">
      <c r="C8" s="3"/>
      <c r="D8" s="19"/>
      <c r="E8" s="20"/>
      <c r="F8" s="21"/>
      <c r="G8" s="21"/>
      <c r="H8" s="21"/>
      <c r="I8" s="21"/>
      <c r="J8" s="15"/>
      <c r="K8" s="2"/>
      <c r="L8" s="2"/>
      <c r="M8" s="2"/>
      <c r="N8" s="11"/>
      <c r="O8" s="20"/>
      <c r="P8" s="22"/>
      <c r="Q8" s="20"/>
      <c r="R8" s="22"/>
      <c r="S8" s="23" t="s">
        <v>3</v>
      </c>
    </row>
    <row r="9" spans="3:19" ht="15.75">
      <c r="C9" s="24"/>
      <c r="D9" s="25" t="s">
        <v>4</v>
      </c>
      <c r="E9" s="25" t="s">
        <v>4</v>
      </c>
      <c r="F9" s="26" t="s">
        <v>4</v>
      </c>
      <c r="G9" s="26" t="s">
        <v>4</v>
      </c>
      <c r="H9" s="26" t="s">
        <v>5</v>
      </c>
      <c r="I9" s="26" t="s">
        <v>6</v>
      </c>
      <c r="J9" s="25" t="s">
        <v>4</v>
      </c>
      <c r="K9" s="25" t="s">
        <v>7</v>
      </c>
      <c r="L9" s="25" t="s">
        <v>8</v>
      </c>
      <c r="M9" s="25" t="s">
        <v>8</v>
      </c>
      <c r="N9" s="27" t="s">
        <v>9</v>
      </c>
      <c r="O9" s="25" t="s">
        <v>10</v>
      </c>
      <c r="P9" s="28" t="s">
        <v>9</v>
      </c>
      <c r="Q9" s="25" t="s">
        <v>11</v>
      </c>
      <c r="R9" s="155" t="s">
        <v>12</v>
      </c>
      <c r="S9" s="155"/>
    </row>
    <row r="10" spans="3:19" ht="15.75">
      <c r="C10" s="22"/>
      <c r="D10" s="29" t="s">
        <v>13</v>
      </c>
      <c r="E10" s="29" t="s">
        <v>14</v>
      </c>
      <c r="F10" s="30" t="s">
        <v>15</v>
      </c>
      <c r="G10" s="30" t="s">
        <v>16</v>
      </c>
      <c r="H10" s="30" t="s">
        <v>17</v>
      </c>
      <c r="I10" s="30" t="s">
        <v>18</v>
      </c>
      <c r="J10" s="29" t="s">
        <v>19</v>
      </c>
      <c r="K10" s="29" t="s">
        <v>18</v>
      </c>
      <c r="L10" s="29" t="s">
        <v>20</v>
      </c>
      <c r="M10" s="29" t="s">
        <v>21</v>
      </c>
      <c r="N10" s="31"/>
      <c r="O10" s="29" t="s">
        <v>22</v>
      </c>
      <c r="P10" s="32" t="s">
        <v>23</v>
      </c>
      <c r="Q10" s="33" t="s">
        <v>24</v>
      </c>
      <c r="R10" s="156"/>
      <c r="S10" s="156"/>
    </row>
    <row r="11" spans="3:19" ht="15.75" customHeight="1">
      <c r="C11" s="34"/>
      <c r="D11" s="29" t="s">
        <v>25</v>
      </c>
      <c r="E11" s="29" t="s">
        <v>26</v>
      </c>
      <c r="F11" s="30" t="s">
        <v>27</v>
      </c>
      <c r="G11" s="30" t="s">
        <v>28</v>
      </c>
      <c r="H11" s="30" t="s">
        <v>29</v>
      </c>
      <c r="I11" s="30" t="s">
        <v>30</v>
      </c>
      <c r="J11" s="29" t="s">
        <v>31</v>
      </c>
      <c r="K11" s="29" t="s">
        <v>32</v>
      </c>
      <c r="L11" s="29" t="s">
        <v>33</v>
      </c>
      <c r="M11" s="29" t="s">
        <v>34</v>
      </c>
      <c r="N11" s="31"/>
      <c r="O11" s="29" t="s">
        <v>35</v>
      </c>
      <c r="P11" s="32" t="s">
        <v>36</v>
      </c>
      <c r="Q11" s="33" t="s">
        <v>37</v>
      </c>
      <c r="R11" s="156"/>
      <c r="S11" s="156"/>
    </row>
    <row r="12" spans="3:19" ht="15.75">
      <c r="C12" s="35"/>
      <c r="D12" s="36"/>
      <c r="E12" s="29" t="s">
        <v>38</v>
      </c>
      <c r="F12" s="30"/>
      <c r="G12" s="30" t="s">
        <v>39</v>
      </c>
      <c r="H12" s="30" t="s">
        <v>40</v>
      </c>
      <c r="I12" s="30"/>
      <c r="J12" s="29" t="s">
        <v>41</v>
      </c>
      <c r="K12" s="29" t="s">
        <v>42</v>
      </c>
      <c r="L12" s="29"/>
      <c r="M12" s="29" t="s">
        <v>43</v>
      </c>
      <c r="N12" s="31"/>
      <c r="O12" s="29" t="s">
        <v>44</v>
      </c>
      <c r="P12" s="31" t="s">
        <v>45</v>
      </c>
      <c r="Q12" s="33" t="s">
        <v>46</v>
      </c>
      <c r="R12" s="156"/>
      <c r="S12" s="156"/>
    </row>
    <row r="13" spans="3:19" ht="15.75">
      <c r="C13" s="20"/>
      <c r="D13" s="2"/>
      <c r="E13" s="29" t="s">
        <v>47</v>
      </c>
      <c r="F13" s="30"/>
      <c r="G13" s="30"/>
      <c r="H13" s="30" t="s">
        <v>48</v>
      </c>
      <c r="I13" s="30"/>
      <c r="J13" s="29" t="s">
        <v>49</v>
      </c>
      <c r="K13" s="29"/>
      <c r="L13" s="29"/>
      <c r="M13" s="29" t="s">
        <v>50</v>
      </c>
      <c r="N13" s="31"/>
      <c r="O13" s="29"/>
      <c r="P13" s="31"/>
      <c r="Q13" s="33"/>
      <c r="R13" s="154" t="s">
        <v>51</v>
      </c>
      <c r="S13" s="153" t="s">
        <v>52</v>
      </c>
    </row>
    <row r="14" spans="3:19" ht="30.75" customHeight="1">
      <c r="C14" s="20"/>
      <c r="D14" s="2"/>
      <c r="E14" s="39"/>
      <c r="F14" s="39"/>
      <c r="G14" s="39"/>
      <c r="H14" s="30" t="s">
        <v>53</v>
      </c>
      <c r="I14" s="30"/>
      <c r="J14" s="40" t="s">
        <v>54</v>
      </c>
      <c r="K14" s="29"/>
      <c r="L14" s="29"/>
      <c r="M14" s="40" t="s">
        <v>55</v>
      </c>
      <c r="N14" s="31"/>
      <c r="O14" s="29"/>
      <c r="P14" s="31"/>
      <c r="Q14" s="33"/>
      <c r="R14" s="154"/>
      <c r="S14" s="153"/>
    </row>
    <row r="15" spans="3:19" ht="43.5" customHeight="1" hidden="1">
      <c r="C15" s="41"/>
      <c r="D15" s="42"/>
      <c r="E15" s="39"/>
      <c r="F15" s="43"/>
      <c r="G15" s="43"/>
      <c r="H15" s="2"/>
      <c r="I15" s="44"/>
      <c r="J15" s="40" t="s">
        <v>54</v>
      </c>
      <c r="K15" s="40"/>
      <c r="L15" s="40"/>
      <c r="N15" s="13"/>
      <c r="O15" s="40"/>
      <c r="P15" s="13"/>
      <c r="Q15" s="45"/>
      <c r="R15" s="154"/>
      <c r="S15" s="153"/>
    </row>
    <row r="16" spans="3:19" ht="33" customHeight="1">
      <c r="C16" s="41"/>
      <c r="D16" s="46"/>
      <c r="E16" s="2"/>
      <c r="F16" s="47" t="e">
        <f>F17-F19</f>
        <v>#REF!</v>
      </c>
      <c r="G16" s="48"/>
      <c r="H16" s="49"/>
      <c r="I16" s="44"/>
      <c r="J16" s="40" t="s">
        <v>56</v>
      </c>
      <c r="K16" s="40"/>
      <c r="L16" s="40"/>
      <c r="M16" s="40"/>
      <c r="N16" s="13"/>
      <c r="O16" s="40"/>
      <c r="P16" s="13"/>
      <c r="Q16" s="45"/>
      <c r="R16" s="37"/>
      <c r="S16" s="38"/>
    </row>
    <row r="17" spans="3:19" ht="15.75" customHeight="1">
      <c r="C17" s="50"/>
      <c r="D17" s="51"/>
      <c r="E17" s="2"/>
      <c r="F17" s="52">
        <f>F23+G23+H23</f>
        <v>43732.75112686</v>
      </c>
      <c r="G17" s="53"/>
      <c r="H17" s="49"/>
      <c r="I17" s="44"/>
      <c r="J17" s="2" t="s">
        <v>57</v>
      </c>
      <c r="K17" s="54"/>
      <c r="L17" s="40"/>
      <c r="M17" s="40"/>
      <c r="N17" s="13"/>
      <c r="O17" s="40"/>
      <c r="P17" s="13"/>
      <c r="Q17" s="45"/>
      <c r="R17" s="13"/>
      <c r="S17" s="38"/>
    </row>
    <row r="18" spans="3:19" ht="0.75" customHeight="1">
      <c r="C18" s="55"/>
      <c r="D18" s="56"/>
      <c r="E18" s="57"/>
      <c r="F18" s="58"/>
      <c r="G18" s="57"/>
      <c r="H18" s="59"/>
      <c r="I18" s="59"/>
      <c r="J18" s="60"/>
      <c r="K18" s="57"/>
      <c r="L18" s="57"/>
      <c r="M18" s="57"/>
      <c r="N18" s="60"/>
      <c r="O18" s="57"/>
      <c r="P18" s="60"/>
      <c r="Q18" s="57"/>
      <c r="R18" s="61"/>
      <c r="S18" s="60"/>
    </row>
    <row r="19" spans="3:19" ht="24.75" customHeight="1">
      <c r="C19" s="62"/>
      <c r="D19" s="63"/>
      <c r="E19" s="57"/>
      <c r="F19" s="58" t="e">
        <f>#REF!+#REF!+#REF!+#REF!+#REF!+#REF!</f>
        <v>#REF!</v>
      </c>
      <c r="G19" s="64"/>
      <c r="H19" s="65"/>
      <c r="I19" s="59"/>
      <c r="J19" s="60"/>
      <c r="K19" s="57"/>
      <c r="L19" s="57"/>
      <c r="M19" s="57"/>
      <c r="N19" s="60"/>
      <c r="O19" s="57"/>
      <c r="P19" s="60"/>
      <c r="Q19" s="57"/>
      <c r="R19" s="61"/>
      <c r="S19" s="60"/>
    </row>
    <row r="20" spans="3:19" ht="2.25" customHeight="1">
      <c r="C20" s="66"/>
      <c r="D20" s="56"/>
      <c r="E20" s="57"/>
      <c r="F20" s="59"/>
      <c r="G20" s="59"/>
      <c r="H20" s="59"/>
      <c r="I20" s="59"/>
      <c r="J20" s="57"/>
      <c r="K20" s="57"/>
      <c r="L20" s="57"/>
      <c r="M20" s="57"/>
      <c r="N20" s="60"/>
      <c r="O20" s="57"/>
      <c r="P20" s="60"/>
      <c r="Q20" s="57"/>
      <c r="R20" s="61"/>
      <c r="S20" s="60"/>
    </row>
    <row r="21" spans="3:19" ht="15.75" customHeight="1">
      <c r="C21" s="67"/>
      <c r="D21" s="69"/>
      <c r="E21" s="57"/>
      <c r="F21" s="59"/>
      <c r="G21" s="59"/>
      <c r="H21" s="59"/>
      <c r="I21" s="59"/>
      <c r="J21" s="60"/>
      <c r="K21" s="57"/>
      <c r="L21" s="57"/>
      <c r="M21" s="57"/>
      <c r="N21" s="60"/>
      <c r="O21" s="57"/>
      <c r="P21" s="60"/>
      <c r="Q21" s="57"/>
      <c r="R21" s="61"/>
      <c r="S21" s="60"/>
    </row>
    <row r="22" spans="3:19" ht="23.25" customHeight="1">
      <c r="C22" s="73"/>
      <c r="D22" s="158"/>
      <c r="E22" s="159"/>
      <c r="F22" s="160"/>
      <c r="G22" s="161"/>
      <c r="H22" s="161"/>
      <c r="I22" s="161">
        <v>0</v>
      </c>
      <c r="J22" s="71"/>
      <c r="K22" s="71"/>
      <c r="L22" s="71"/>
      <c r="M22" s="159"/>
      <c r="N22" s="162"/>
      <c r="O22" s="70"/>
      <c r="P22" s="162"/>
      <c r="Q22" s="159"/>
      <c r="R22" s="163"/>
      <c r="S22" s="71"/>
    </row>
    <row r="23" spans="3:34" s="74" customFormat="1" ht="30.75" customHeight="1">
      <c r="C23" s="75" t="s">
        <v>58</v>
      </c>
      <c r="D23" s="76">
        <f>D24+D40+D41+D42+D43+D47+D49+D46</f>
        <v>55492.38407700001</v>
      </c>
      <c r="E23" s="77">
        <f>E24+E40+E41+E42+E43+E47+E49</f>
        <v>32964.75553731667</v>
      </c>
      <c r="F23" s="78">
        <f aca="true" t="shared" si="0" ref="F23:M23">F24+F40+F41+F47+F49+F42+F43</f>
        <v>30382.54506986</v>
      </c>
      <c r="G23" s="79">
        <f t="shared" si="0"/>
        <v>1157.315223</v>
      </c>
      <c r="H23" s="79">
        <f t="shared" si="0"/>
        <v>12192.890834</v>
      </c>
      <c r="I23" s="79">
        <f t="shared" si="0"/>
        <v>0</v>
      </c>
      <c r="J23" s="80">
        <f t="shared" si="0"/>
        <v>11428.822947999999</v>
      </c>
      <c r="K23" s="80">
        <f t="shared" si="0"/>
        <v>222.675655</v>
      </c>
      <c r="L23" s="80">
        <f t="shared" si="0"/>
        <v>692.204075</v>
      </c>
      <c r="M23" s="77">
        <f t="shared" si="0"/>
        <v>2650.6078722</v>
      </c>
      <c r="N23" s="81">
        <f aca="true" t="shared" si="1" ref="N23:N49">SUM(D23:M23)</f>
        <v>147184.20129137664</v>
      </c>
      <c r="O23" s="77">
        <f>O24+O40+O41+O47+O42</f>
        <v>-26169.506912026667</v>
      </c>
      <c r="P23" s="81">
        <f aca="true" t="shared" si="2" ref="P23:P49">N23+O23</f>
        <v>121014.69437934997</v>
      </c>
      <c r="Q23" s="77">
        <f>Q24+Q40+Q41+Q47+Q46</f>
        <v>-120.00577899999999</v>
      </c>
      <c r="R23" s="82">
        <f aca="true" t="shared" si="3" ref="R23:R49">P23+Q23</f>
        <v>120894.68860034997</v>
      </c>
      <c r="S23" s="81">
        <f aca="true" t="shared" si="4" ref="S23:S49">R23/$R$7*100</f>
        <v>18.25376545377472</v>
      </c>
      <c r="AE23" s="74">
        <f>'[1]iunie 2014 (VAL)'!R33</f>
        <v>100383.60191803999</v>
      </c>
      <c r="AH23" s="74">
        <f>R23-AE23</f>
        <v>20511.08668230998</v>
      </c>
    </row>
    <row r="24" spans="1:60" s="87" customFormat="1" ht="18.75" customHeight="1">
      <c r="A24" s="13"/>
      <c r="B24" s="13"/>
      <c r="C24" s="83" t="s">
        <v>59</v>
      </c>
      <c r="D24" s="37">
        <f>D25+D38+D39</f>
        <v>53637.67889600001</v>
      </c>
      <c r="E24" s="37">
        <f>E25+E38+E39</f>
        <v>28318.90044015</v>
      </c>
      <c r="F24" s="84">
        <f>F25+F38+F39</f>
        <v>22496.927243</v>
      </c>
      <c r="G24" s="84">
        <f>G25+G38+G39</f>
        <v>861.911626</v>
      </c>
      <c r="H24" s="84">
        <f>H25+H38+H39</f>
        <v>10586.64741</v>
      </c>
      <c r="I24" s="84"/>
      <c r="J24" s="37">
        <f>J25+J38+J39</f>
        <v>7415.54202</v>
      </c>
      <c r="K24" s="37"/>
      <c r="L24" s="85">
        <f>L25+L38+L39</f>
        <v>692.204075</v>
      </c>
      <c r="M24" s="85">
        <f>M25+M38+M39</f>
        <v>672.0746599999999</v>
      </c>
      <c r="N24" s="37">
        <f t="shared" si="1"/>
        <v>124681.88637015001</v>
      </c>
      <c r="O24" s="37">
        <f>O25+O38+O39</f>
        <v>-7999.01120066</v>
      </c>
      <c r="P24" s="85">
        <f t="shared" si="2"/>
        <v>116682.87516949001</v>
      </c>
      <c r="Q24" s="37">
        <f>Q25+Q38+Q39</f>
        <v>0</v>
      </c>
      <c r="R24" s="86">
        <f t="shared" si="3"/>
        <v>116682.87516949001</v>
      </c>
      <c r="S24" s="85">
        <f t="shared" si="4"/>
        <v>17.617828049145405</v>
      </c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</row>
    <row r="25" spans="3:19" ht="28.5" customHeight="1">
      <c r="C25" s="88" t="s">
        <v>60</v>
      </c>
      <c r="D25" s="89">
        <f aca="true" t="shared" si="5" ref="D25:M25">D26+D30+D31+D36+D37</f>
        <v>48803.69268200001</v>
      </c>
      <c r="E25" s="89">
        <f t="shared" si="5"/>
        <v>22189.1846712</v>
      </c>
      <c r="F25" s="90">
        <f t="shared" si="5"/>
        <v>0</v>
      </c>
      <c r="G25" s="90">
        <f t="shared" si="5"/>
        <v>0.029391</v>
      </c>
      <c r="H25" s="90">
        <f t="shared" si="5"/>
        <v>746.949512</v>
      </c>
      <c r="I25" s="90">
        <f t="shared" si="5"/>
        <v>0</v>
      </c>
      <c r="J25" s="89">
        <f t="shared" si="5"/>
        <v>1311.07309</v>
      </c>
      <c r="K25" s="91">
        <f t="shared" si="5"/>
        <v>0</v>
      </c>
      <c r="L25" s="91">
        <f t="shared" si="5"/>
        <v>0</v>
      </c>
      <c r="M25" s="91">
        <f t="shared" si="5"/>
        <v>0</v>
      </c>
      <c r="N25" s="89">
        <f t="shared" si="1"/>
        <v>73050.92934620002</v>
      </c>
      <c r="O25" s="91">
        <f>O26+O30+O31+O36+O37</f>
        <v>0</v>
      </c>
      <c r="P25" s="89">
        <f t="shared" si="2"/>
        <v>73050.92934620002</v>
      </c>
      <c r="Q25" s="91">
        <f>Q26+Q30+Q31+Q36+Q37</f>
        <v>0</v>
      </c>
      <c r="R25" s="85">
        <f t="shared" si="3"/>
        <v>73050.92934620002</v>
      </c>
      <c r="S25" s="89">
        <f t="shared" si="4"/>
        <v>11.029885149660277</v>
      </c>
    </row>
    <row r="26" spans="3:19" ht="33.75" customHeight="1">
      <c r="C26" s="92" t="s">
        <v>61</v>
      </c>
      <c r="D26" s="93">
        <f aca="true" t="shared" si="6" ref="D26:I26">D27+D28+D29</f>
        <v>14019.455570999999</v>
      </c>
      <c r="E26" s="89">
        <f t="shared" si="6"/>
        <v>8911.5522332</v>
      </c>
      <c r="F26" s="90">
        <f t="shared" si="6"/>
        <v>0</v>
      </c>
      <c r="G26" s="90">
        <f t="shared" si="6"/>
        <v>0</v>
      </c>
      <c r="H26" s="90">
        <f t="shared" si="6"/>
        <v>0</v>
      </c>
      <c r="I26" s="90">
        <f t="shared" si="6"/>
        <v>0</v>
      </c>
      <c r="J26" s="91"/>
      <c r="K26" s="91">
        <f>K27+K28+K29</f>
        <v>0</v>
      </c>
      <c r="L26" s="94">
        <f>L27+L28+L29</f>
        <v>0</v>
      </c>
      <c r="M26" s="91">
        <f>M27+M28+M29</f>
        <v>0</v>
      </c>
      <c r="N26" s="89">
        <f t="shared" si="1"/>
        <v>22931.0078042</v>
      </c>
      <c r="O26" s="91">
        <f>O27+O28+O29</f>
        <v>0</v>
      </c>
      <c r="P26" s="89">
        <f t="shared" si="2"/>
        <v>22931.0078042</v>
      </c>
      <c r="Q26" s="91">
        <f>Q27+Q28+Q29</f>
        <v>0</v>
      </c>
      <c r="R26" s="85">
        <f t="shared" si="3"/>
        <v>22931.0078042</v>
      </c>
      <c r="S26" s="89">
        <f t="shared" si="4"/>
        <v>3.4623294283859276</v>
      </c>
    </row>
    <row r="27" spans="3:19" ht="22.5" customHeight="1">
      <c r="C27" s="95" t="s">
        <v>62</v>
      </c>
      <c r="D27" s="94">
        <v>8552.064051</v>
      </c>
      <c r="E27" s="94">
        <v>31.456998</v>
      </c>
      <c r="F27" s="90"/>
      <c r="G27" s="90"/>
      <c r="H27" s="90"/>
      <c r="I27" s="90"/>
      <c r="J27" s="89"/>
      <c r="K27" s="94"/>
      <c r="L27" s="94"/>
      <c r="M27" s="94"/>
      <c r="N27" s="89">
        <f t="shared" si="1"/>
        <v>8583.521048999999</v>
      </c>
      <c r="O27" s="94"/>
      <c r="P27" s="89">
        <f t="shared" si="2"/>
        <v>8583.521048999999</v>
      </c>
      <c r="Q27" s="94"/>
      <c r="R27" s="85">
        <f t="shared" si="3"/>
        <v>8583.521048999999</v>
      </c>
      <c r="S27" s="89">
        <f t="shared" si="4"/>
        <v>1.2960170691529518</v>
      </c>
    </row>
    <row r="28" spans="3:19" ht="30" customHeight="1">
      <c r="C28" s="95" t="s">
        <v>63</v>
      </c>
      <c r="D28" s="94">
        <v>4575.050450999999</v>
      </c>
      <c r="E28" s="94">
        <v>8874.295634</v>
      </c>
      <c r="F28" s="96"/>
      <c r="G28" s="96"/>
      <c r="H28" s="96"/>
      <c r="I28" s="96"/>
      <c r="J28" s="89"/>
      <c r="K28" s="94"/>
      <c r="L28" s="94"/>
      <c r="M28" s="94"/>
      <c r="N28" s="89">
        <f t="shared" si="1"/>
        <v>13449.346085</v>
      </c>
      <c r="O28" s="94"/>
      <c r="P28" s="89">
        <f t="shared" si="2"/>
        <v>13449.346085</v>
      </c>
      <c r="Q28" s="94"/>
      <c r="R28" s="85">
        <f t="shared" si="3"/>
        <v>13449.346085</v>
      </c>
      <c r="S28" s="89">
        <f t="shared" si="4"/>
        <v>2.030703017514721</v>
      </c>
    </row>
    <row r="29" spans="3:19" ht="36" customHeight="1">
      <c r="C29" s="97" t="s">
        <v>64</v>
      </c>
      <c r="D29" s="94">
        <v>892.3410690000001</v>
      </c>
      <c r="E29" s="94">
        <v>5.7996012</v>
      </c>
      <c r="F29" s="96"/>
      <c r="G29" s="96"/>
      <c r="H29" s="96"/>
      <c r="I29" s="96"/>
      <c r="J29" s="89"/>
      <c r="K29" s="94"/>
      <c r="L29" s="94"/>
      <c r="M29" s="94"/>
      <c r="N29" s="89">
        <f t="shared" si="1"/>
        <v>898.1406702</v>
      </c>
      <c r="O29" s="94"/>
      <c r="P29" s="89">
        <f t="shared" si="2"/>
        <v>898.1406702</v>
      </c>
      <c r="Q29" s="94"/>
      <c r="R29" s="85">
        <f t="shared" si="3"/>
        <v>898.1406702</v>
      </c>
      <c r="S29" s="89">
        <f t="shared" si="4"/>
        <v>0.13560934171825456</v>
      </c>
    </row>
    <row r="30" spans="3:19" ht="23.25" customHeight="1">
      <c r="C30" s="92" t="s">
        <v>65</v>
      </c>
      <c r="D30" s="94">
        <v>853.567798</v>
      </c>
      <c r="E30" s="94">
        <v>3016.823518</v>
      </c>
      <c r="F30" s="90"/>
      <c r="G30" s="90"/>
      <c r="H30" s="90"/>
      <c r="I30" s="90"/>
      <c r="J30" s="89"/>
      <c r="K30" s="94"/>
      <c r="L30" s="94"/>
      <c r="M30" s="94"/>
      <c r="N30" s="89">
        <f t="shared" si="1"/>
        <v>3870.391316</v>
      </c>
      <c r="O30" s="94"/>
      <c r="P30" s="89">
        <f t="shared" si="2"/>
        <v>3870.391316</v>
      </c>
      <c r="Q30" s="94"/>
      <c r="R30" s="85">
        <f t="shared" si="3"/>
        <v>3870.391316</v>
      </c>
      <c r="S30" s="89">
        <f t="shared" si="4"/>
        <v>0.5843864285067191</v>
      </c>
    </row>
    <row r="31" spans="3:19" ht="36.75" customHeight="1">
      <c r="C31" s="98" t="s">
        <v>66</v>
      </c>
      <c r="D31" s="99">
        <f>SUM(D32:D35)</f>
        <v>33556.19065800001</v>
      </c>
      <c r="E31" s="99">
        <f aca="true" t="shared" si="7" ref="E31:M31">E32+E33+E34+E35</f>
        <v>10160.236264</v>
      </c>
      <c r="F31" s="96">
        <f t="shared" si="7"/>
        <v>0</v>
      </c>
      <c r="G31" s="96">
        <f t="shared" si="7"/>
        <v>0.029391</v>
      </c>
      <c r="H31" s="96">
        <f t="shared" si="7"/>
        <v>746.949512</v>
      </c>
      <c r="I31" s="96">
        <f t="shared" si="7"/>
        <v>0</v>
      </c>
      <c r="J31" s="99">
        <f t="shared" si="7"/>
        <v>1175.301009</v>
      </c>
      <c r="K31" s="94">
        <f t="shared" si="7"/>
        <v>0</v>
      </c>
      <c r="L31" s="94">
        <f t="shared" si="7"/>
        <v>0</v>
      </c>
      <c r="M31" s="94">
        <f t="shared" si="7"/>
        <v>0</v>
      </c>
      <c r="N31" s="89">
        <f t="shared" si="1"/>
        <v>45638.706834000004</v>
      </c>
      <c r="O31" s="94">
        <f>O32+O33+O34</f>
        <v>0</v>
      </c>
      <c r="P31" s="89">
        <f t="shared" si="2"/>
        <v>45638.706834000004</v>
      </c>
      <c r="Q31" s="94">
        <f>Q32+Q33+Q34</f>
        <v>0</v>
      </c>
      <c r="R31" s="85">
        <f t="shared" si="3"/>
        <v>45638.706834000004</v>
      </c>
      <c r="S31" s="89">
        <f t="shared" si="4"/>
        <v>6.890941693190397</v>
      </c>
    </row>
    <row r="32" spans="3:19" ht="25.5" customHeight="1">
      <c r="C32" s="95" t="s">
        <v>67</v>
      </c>
      <c r="D32" s="94">
        <v>20061.503000000004</v>
      </c>
      <c r="E32" s="94">
        <v>9299.47</v>
      </c>
      <c r="F32" s="90"/>
      <c r="G32" s="90"/>
      <c r="H32" s="90"/>
      <c r="I32" s="90"/>
      <c r="J32" s="89"/>
      <c r="K32" s="94"/>
      <c r="L32" s="94"/>
      <c r="M32" s="94"/>
      <c r="N32" s="89">
        <f t="shared" si="1"/>
        <v>29360.973000000005</v>
      </c>
      <c r="O32" s="94"/>
      <c r="P32" s="89">
        <f t="shared" si="2"/>
        <v>29360.973000000005</v>
      </c>
      <c r="Q32" s="94"/>
      <c r="R32" s="85">
        <f t="shared" si="3"/>
        <v>29360.973000000005</v>
      </c>
      <c r="S32" s="89">
        <f t="shared" si="4"/>
        <v>4.4331833006190555</v>
      </c>
    </row>
    <row r="33" spans="3:19" ht="20.25" customHeight="1">
      <c r="C33" s="95" t="s">
        <v>68</v>
      </c>
      <c r="D33" s="94">
        <v>12459.556273</v>
      </c>
      <c r="E33" s="94"/>
      <c r="F33" s="96"/>
      <c r="G33" s="96"/>
      <c r="H33" s="96"/>
      <c r="I33" s="96"/>
      <c r="J33" s="100">
        <v>799.086</v>
      </c>
      <c r="K33" s="94"/>
      <c r="L33" s="94"/>
      <c r="M33" s="94"/>
      <c r="N33" s="89">
        <f t="shared" si="1"/>
        <v>13258.642273</v>
      </c>
      <c r="O33" s="94"/>
      <c r="P33" s="89">
        <f t="shared" si="2"/>
        <v>13258.642273</v>
      </c>
      <c r="Q33" s="94"/>
      <c r="R33" s="85">
        <f t="shared" si="3"/>
        <v>13258.642273</v>
      </c>
      <c r="S33" s="89">
        <f t="shared" si="4"/>
        <v>2.001908843877397</v>
      </c>
    </row>
    <row r="34" spans="3:19" s="101" customFormat="1" ht="36.75" customHeight="1">
      <c r="C34" s="102" t="s">
        <v>69</v>
      </c>
      <c r="D34" s="94">
        <v>595.810463</v>
      </c>
      <c r="E34" s="94">
        <v>26.893997999999996</v>
      </c>
      <c r="F34" s="96"/>
      <c r="G34" s="96">
        <v>0</v>
      </c>
      <c r="H34" s="96">
        <v>746.949512</v>
      </c>
      <c r="I34" s="96"/>
      <c r="J34" s="100">
        <v>3.427304</v>
      </c>
      <c r="K34" s="94"/>
      <c r="L34" s="94"/>
      <c r="M34" s="94"/>
      <c r="N34" s="89">
        <f t="shared" si="1"/>
        <v>1373.081277</v>
      </c>
      <c r="O34" s="94"/>
      <c r="P34" s="89">
        <f t="shared" si="2"/>
        <v>1373.081277</v>
      </c>
      <c r="Q34" s="94"/>
      <c r="R34" s="85">
        <f t="shared" si="3"/>
        <v>1373.081277</v>
      </c>
      <c r="S34" s="89">
        <f t="shared" si="4"/>
        <v>0.20732013845689265</v>
      </c>
    </row>
    <row r="35" spans="3:19" ht="58.5" customHeight="1">
      <c r="C35" s="102" t="s">
        <v>70</v>
      </c>
      <c r="D35" s="94">
        <v>439.320922</v>
      </c>
      <c r="E35" s="94">
        <v>833.872266</v>
      </c>
      <c r="F35" s="96"/>
      <c r="G35" s="96">
        <v>0.029391</v>
      </c>
      <c r="H35" s="96"/>
      <c r="I35" s="96"/>
      <c r="J35" s="94">
        <v>372.787705</v>
      </c>
      <c r="K35" s="103"/>
      <c r="L35" s="94"/>
      <c r="M35" s="94"/>
      <c r="N35" s="89">
        <f t="shared" si="1"/>
        <v>1646.010284</v>
      </c>
      <c r="O35" s="94"/>
      <c r="P35" s="89">
        <f t="shared" si="2"/>
        <v>1646.010284</v>
      </c>
      <c r="Q35" s="94"/>
      <c r="R35" s="85">
        <f t="shared" si="3"/>
        <v>1646.010284</v>
      </c>
      <c r="S35" s="89">
        <f t="shared" si="4"/>
        <v>0.2485294102370527</v>
      </c>
    </row>
    <row r="36" spans="3:19" ht="36" customHeight="1">
      <c r="C36" s="98" t="s">
        <v>71</v>
      </c>
      <c r="D36" s="94">
        <v>371.291078</v>
      </c>
      <c r="E36" s="94">
        <v>0</v>
      </c>
      <c r="F36" s="96"/>
      <c r="G36" s="96"/>
      <c r="H36" s="96"/>
      <c r="I36" s="96"/>
      <c r="J36" s="94">
        <v>0</v>
      </c>
      <c r="K36" s="94"/>
      <c r="L36" s="94"/>
      <c r="M36" s="94"/>
      <c r="N36" s="89">
        <f t="shared" si="1"/>
        <v>371.291078</v>
      </c>
      <c r="O36" s="94"/>
      <c r="P36" s="89">
        <f t="shared" si="2"/>
        <v>371.291078</v>
      </c>
      <c r="Q36" s="94"/>
      <c r="R36" s="85">
        <f t="shared" si="3"/>
        <v>371.291078</v>
      </c>
      <c r="S36" s="89">
        <f t="shared" si="4"/>
        <v>0.05606086033519553</v>
      </c>
    </row>
    <row r="37" spans="3:19" ht="33" customHeight="1">
      <c r="C37" s="104" t="s">
        <v>72</v>
      </c>
      <c r="D37" s="94">
        <v>3.187577</v>
      </c>
      <c r="E37" s="94">
        <v>100.572656</v>
      </c>
      <c r="F37" s="96"/>
      <c r="G37" s="96"/>
      <c r="H37" s="96"/>
      <c r="I37" s="96"/>
      <c r="J37" s="105">
        <v>135.772081</v>
      </c>
      <c r="K37" s="94"/>
      <c r="L37" s="94"/>
      <c r="M37" s="94"/>
      <c r="N37" s="89">
        <f t="shared" si="1"/>
        <v>239.53231399999999</v>
      </c>
      <c r="O37" s="94"/>
      <c r="P37" s="89">
        <f t="shared" si="2"/>
        <v>239.53231399999999</v>
      </c>
      <c r="Q37" s="94"/>
      <c r="R37" s="85">
        <f t="shared" si="3"/>
        <v>239.53231399999999</v>
      </c>
      <c r="S37" s="89">
        <f t="shared" si="4"/>
        <v>0.03616673924203533</v>
      </c>
    </row>
    <row r="38" spans="3:19" ht="27.75" customHeight="1">
      <c r="C38" s="106" t="s">
        <v>73</v>
      </c>
      <c r="D38" s="94">
        <v>98.682579</v>
      </c>
      <c r="E38" s="94"/>
      <c r="F38" s="96">
        <v>22449.156274999998</v>
      </c>
      <c r="G38" s="96">
        <v>855.3702559999999</v>
      </c>
      <c r="H38" s="96">
        <v>9834.338426</v>
      </c>
      <c r="I38" s="96"/>
      <c r="J38" s="94">
        <v>2.20993</v>
      </c>
      <c r="K38" s="94"/>
      <c r="L38" s="94"/>
      <c r="M38" s="94"/>
      <c r="N38" s="89">
        <f t="shared" si="1"/>
        <v>33239.757465999995</v>
      </c>
      <c r="O38" s="107">
        <v>-191.129135</v>
      </c>
      <c r="P38" s="89">
        <f t="shared" si="2"/>
        <v>33048.62833099999</v>
      </c>
      <c r="Q38" s="94"/>
      <c r="R38" s="85">
        <f t="shared" si="3"/>
        <v>33048.62833099999</v>
      </c>
      <c r="S38" s="89">
        <f t="shared" si="4"/>
        <v>4.9899786095425025</v>
      </c>
    </row>
    <row r="39" spans="3:19" ht="27" customHeight="1">
      <c r="C39" s="108" t="s">
        <v>74</v>
      </c>
      <c r="D39" s="109">
        <v>4735.303635</v>
      </c>
      <c r="E39" s="94">
        <v>6129.71576895</v>
      </c>
      <c r="F39" s="96">
        <v>47.770968</v>
      </c>
      <c r="G39" s="96">
        <v>6.511979</v>
      </c>
      <c r="H39" s="96">
        <v>5.359472</v>
      </c>
      <c r="I39" s="96"/>
      <c r="J39" s="94">
        <v>6102.259</v>
      </c>
      <c r="K39" s="110"/>
      <c r="L39" s="94">
        <v>692.204075</v>
      </c>
      <c r="M39" s="94">
        <v>672.0746599999999</v>
      </c>
      <c r="N39" s="89">
        <f t="shared" si="1"/>
        <v>18391.19955795</v>
      </c>
      <c r="O39" s="107">
        <v>-7807.88206566</v>
      </c>
      <c r="P39" s="89">
        <f t="shared" si="2"/>
        <v>10583.31749229</v>
      </c>
      <c r="Q39" s="94"/>
      <c r="R39" s="85">
        <f t="shared" si="3"/>
        <v>10583.31749229</v>
      </c>
      <c r="S39" s="89">
        <f t="shared" si="4"/>
        <v>1.597964289942624</v>
      </c>
    </row>
    <row r="40" spans="3:20" ht="24" customHeight="1">
      <c r="C40" s="111" t="s">
        <v>75</v>
      </c>
      <c r="D40" s="94">
        <v>0</v>
      </c>
      <c r="E40" s="94">
        <v>2834.829202</v>
      </c>
      <c r="F40" s="96">
        <v>7885.488</v>
      </c>
      <c r="G40" s="96">
        <v>275</v>
      </c>
      <c r="H40" s="96">
        <v>1592.673424</v>
      </c>
      <c r="I40" s="96"/>
      <c r="J40" s="94">
        <v>3523.328343</v>
      </c>
      <c r="K40" s="112">
        <v>5.137467</v>
      </c>
      <c r="L40" s="94"/>
      <c r="M40" s="113">
        <v>1978.5332122000002</v>
      </c>
      <c r="N40" s="89">
        <f t="shared" si="1"/>
        <v>18094.9896482</v>
      </c>
      <c r="O40" s="99">
        <v>-18094.9896482</v>
      </c>
      <c r="P40" s="89">
        <f t="shared" si="2"/>
        <v>0</v>
      </c>
      <c r="Q40" s="94"/>
      <c r="R40" s="85">
        <f t="shared" si="3"/>
        <v>0</v>
      </c>
      <c r="S40" s="89">
        <f t="shared" si="4"/>
        <v>0</v>
      </c>
      <c r="T40" s="2">
        <v>5174.867</v>
      </c>
    </row>
    <row r="41" spans="3:19" ht="23.25" customHeight="1">
      <c r="C41" s="111" t="s">
        <v>76</v>
      </c>
      <c r="D41" s="94">
        <v>150.920707</v>
      </c>
      <c r="E41" s="94">
        <v>119.764601</v>
      </c>
      <c r="F41" s="96"/>
      <c r="G41" s="96"/>
      <c r="H41" s="96"/>
      <c r="I41" s="96"/>
      <c r="J41" s="94">
        <v>235.90716300000003</v>
      </c>
      <c r="K41" s="110"/>
      <c r="L41" s="94"/>
      <c r="M41" s="94"/>
      <c r="N41" s="89">
        <f t="shared" si="1"/>
        <v>506.592471</v>
      </c>
      <c r="O41" s="94">
        <v>0</v>
      </c>
      <c r="P41" s="89">
        <f t="shared" si="2"/>
        <v>506.592471</v>
      </c>
      <c r="Q41" s="94"/>
      <c r="R41" s="85">
        <f t="shared" si="3"/>
        <v>506.592471</v>
      </c>
      <c r="S41" s="89">
        <f t="shared" si="4"/>
        <v>0.07648987935980674</v>
      </c>
    </row>
    <row r="42" spans="3:19" ht="21" customHeight="1">
      <c r="C42" s="111" t="s">
        <v>77</v>
      </c>
      <c r="D42" s="94"/>
      <c r="E42" s="94">
        <v>75.50606316666668</v>
      </c>
      <c r="F42" s="96"/>
      <c r="G42" s="96"/>
      <c r="H42" s="96">
        <v>0</v>
      </c>
      <c r="I42" s="96"/>
      <c r="J42" s="94"/>
      <c r="K42" s="94">
        <v>217.53818800000002</v>
      </c>
      <c r="L42" s="94"/>
      <c r="M42" s="94">
        <v>0</v>
      </c>
      <c r="N42" s="89">
        <f t="shared" si="1"/>
        <v>293.0442511666667</v>
      </c>
      <c r="O42" s="99">
        <v>-75.50606316666668</v>
      </c>
      <c r="P42" s="89">
        <f t="shared" si="2"/>
        <v>217.53818800000002</v>
      </c>
      <c r="Q42" s="94"/>
      <c r="R42" s="85">
        <f t="shared" si="3"/>
        <v>217.53818800000002</v>
      </c>
      <c r="S42" s="89">
        <f t="shared" si="4"/>
        <v>0.03284586863958931</v>
      </c>
    </row>
    <row r="43" spans="3:34" ht="36" customHeight="1">
      <c r="C43" s="72" t="s">
        <v>78</v>
      </c>
      <c r="D43" s="109">
        <v>1553.058611</v>
      </c>
      <c r="E43" s="94">
        <v>1615.755231</v>
      </c>
      <c r="F43" s="114">
        <v>0.12982686</v>
      </c>
      <c r="G43" s="96">
        <v>20.403596999999998</v>
      </c>
      <c r="H43" s="96">
        <v>13.57</v>
      </c>
      <c r="I43" s="96"/>
      <c r="J43" s="94">
        <v>250.180906</v>
      </c>
      <c r="K43" s="110"/>
      <c r="L43" s="94"/>
      <c r="M43" s="94"/>
      <c r="N43" s="89">
        <f t="shared" si="1"/>
        <v>3453.09817186</v>
      </c>
      <c r="O43" s="94"/>
      <c r="P43" s="89">
        <f t="shared" si="2"/>
        <v>3453.09817186</v>
      </c>
      <c r="Q43" s="94"/>
      <c r="R43" s="85">
        <f t="shared" si="3"/>
        <v>3453.09817186</v>
      </c>
      <c r="S43" s="89">
        <f t="shared" si="4"/>
        <v>0.5213797632281444</v>
      </c>
      <c r="T43" s="2">
        <f>R43/R59*100</f>
        <v>61.866898029607086</v>
      </c>
      <c r="U43" s="2">
        <f>3099.02+2.24+6.29+2231.06+52.39+594.86+56.49+0.97</f>
        <v>6043.32</v>
      </c>
      <c r="V43" s="2">
        <v>5033.1</v>
      </c>
      <c r="X43" s="2">
        <f>R43/V43*100</f>
        <v>68.60777993403667</v>
      </c>
      <c r="AA43" s="2">
        <f>2617.65+647.44-775.954</f>
        <v>2489.1360000000004</v>
      </c>
      <c r="AB43" s="2">
        <f>AA43-D43</f>
        <v>936.0773890000005</v>
      </c>
      <c r="AE43" s="85">
        <v>3507.2</v>
      </c>
      <c r="AH43" s="2">
        <f>AE43-R43</f>
        <v>54.101828139999725</v>
      </c>
    </row>
    <row r="44" spans="3:19" ht="11.25" customHeight="1" hidden="1">
      <c r="C44" s="72"/>
      <c r="D44" s="109"/>
      <c r="E44" s="94"/>
      <c r="F44" s="96"/>
      <c r="G44" s="96"/>
      <c r="H44" s="96"/>
      <c r="I44" s="96"/>
      <c r="J44" s="115"/>
      <c r="K44" s="94"/>
      <c r="L44" s="94"/>
      <c r="M44" s="94"/>
      <c r="N44" s="89">
        <f t="shared" si="1"/>
        <v>0</v>
      </c>
      <c r="O44" s="94"/>
      <c r="P44" s="89">
        <f t="shared" si="2"/>
        <v>0</v>
      </c>
      <c r="Q44" s="94"/>
      <c r="R44" s="85">
        <f t="shared" si="3"/>
        <v>0</v>
      </c>
      <c r="S44" s="89">
        <f t="shared" si="4"/>
        <v>0</v>
      </c>
    </row>
    <row r="45" spans="3:19" ht="20.25" customHeight="1" hidden="1">
      <c r="C45" s="72" t="s">
        <v>79</v>
      </c>
      <c r="D45" s="109">
        <v>238.067</v>
      </c>
      <c r="E45" s="94"/>
      <c r="F45" s="96"/>
      <c r="G45" s="96"/>
      <c r="H45" s="96"/>
      <c r="I45" s="96"/>
      <c r="J45" s="115"/>
      <c r="K45" s="94"/>
      <c r="L45" s="94"/>
      <c r="M45" s="94"/>
      <c r="N45" s="89">
        <f t="shared" si="1"/>
        <v>238.067</v>
      </c>
      <c r="O45" s="94"/>
      <c r="P45" s="89">
        <f t="shared" si="2"/>
        <v>238.067</v>
      </c>
      <c r="Q45" s="94"/>
      <c r="R45" s="85">
        <f t="shared" si="3"/>
        <v>238.067</v>
      </c>
      <c r="S45" s="89">
        <f t="shared" si="4"/>
        <v>0.03594549297901253</v>
      </c>
    </row>
    <row r="46" spans="3:19" ht="71.25" customHeight="1" hidden="1">
      <c r="C46" s="116" t="s">
        <v>80</v>
      </c>
      <c r="D46" s="109"/>
      <c r="E46" s="94"/>
      <c r="F46" s="96"/>
      <c r="G46" s="96"/>
      <c r="H46" s="96"/>
      <c r="I46" s="96"/>
      <c r="J46" s="115"/>
      <c r="K46" s="94"/>
      <c r="L46" s="94"/>
      <c r="M46" s="94"/>
      <c r="N46" s="89">
        <f t="shared" si="1"/>
        <v>0</v>
      </c>
      <c r="O46" s="94"/>
      <c r="P46" s="89">
        <f t="shared" si="2"/>
        <v>0</v>
      </c>
      <c r="Q46" s="94">
        <f>-P46</f>
        <v>0</v>
      </c>
      <c r="R46" s="85">
        <f t="shared" si="3"/>
        <v>0</v>
      </c>
      <c r="S46" s="89">
        <f t="shared" si="4"/>
        <v>0</v>
      </c>
    </row>
    <row r="47" spans="3:21" ht="22.5" customHeight="1">
      <c r="C47" s="111" t="s">
        <v>81</v>
      </c>
      <c r="D47" s="94">
        <v>116.141263</v>
      </c>
      <c r="E47" s="94">
        <v>0</v>
      </c>
      <c r="F47" s="96">
        <v>0</v>
      </c>
      <c r="G47" s="96">
        <v>0</v>
      </c>
      <c r="H47" s="96">
        <v>0</v>
      </c>
      <c r="I47" s="96">
        <v>0</v>
      </c>
      <c r="J47" s="94">
        <v>3.864516</v>
      </c>
      <c r="K47" s="94"/>
      <c r="L47" s="94"/>
      <c r="M47" s="94">
        <v>0</v>
      </c>
      <c r="N47" s="89">
        <f t="shared" si="1"/>
        <v>120.00577899999999</v>
      </c>
      <c r="O47" s="94"/>
      <c r="P47" s="89">
        <f t="shared" si="2"/>
        <v>120.00577899999999</v>
      </c>
      <c r="Q47" s="94">
        <f>Q48</f>
        <v>-120.00577899999999</v>
      </c>
      <c r="R47" s="117">
        <f t="shared" si="3"/>
        <v>0</v>
      </c>
      <c r="S47" s="89">
        <f t="shared" si="4"/>
        <v>0</v>
      </c>
      <c r="U47" s="2">
        <v>629.1</v>
      </c>
    </row>
    <row r="48" spans="3:21" ht="30">
      <c r="C48" s="118" t="s">
        <v>82</v>
      </c>
      <c r="D48" s="94">
        <v>116.141263</v>
      </c>
      <c r="E48" s="94">
        <v>0</v>
      </c>
      <c r="F48" s="96"/>
      <c r="G48" s="96">
        <v>0</v>
      </c>
      <c r="H48" s="96"/>
      <c r="I48" s="96"/>
      <c r="J48" s="119">
        <v>3.864516</v>
      </c>
      <c r="K48" s="94"/>
      <c r="L48" s="94"/>
      <c r="M48" s="94"/>
      <c r="N48" s="89">
        <f t="shared" si="1"/>
        <v>120.00577899999999</v>
      </c>
      <c r="O48" s="94"/>
      <c r="P48" s="89">
        <f t="shared" si="2"/>
        <v>120.00577899999999</v>
      </c>
      <c r="Q48" s="94">
        <f>-P48</f>
        <v>-120.00577899999999</v>
      </c>
      <c r="R48" s="117">
        <f t="shared" si="3"/>
        <v>0</v>
      </c>
      <c r="S48" s="89">
        <f t="shared" si="4"/>
        <v>0</v>
      </c>
      <c r="U48" s="2">
        <v>-691</v>
      </c>
    </row>
    <row r="49" spans="3:21" ht="36" customHeight="1">
      <c r="C49" s="72" t="s">
        <v>83</v>
      </c>
      <c r="D49" s="94">
        <v>34.5846</v>
      </c>
      <c r="E49" s="94"/>
      <c r="F49" s="96"/>
      <c r="G49" s="96">
        <v>0</v>
      </c>
      <c r="H49" s="96"/>
      <c r="I49" s="96"/>
      <c r="J49" s="89"/>
      <c r="K49" s="94"/>
      <c r="L49" s="94"/>
      <c r="M49" s="94"/>
      <c r="N49" s="89">
        <f t="shared" si="1"/>
        <v>34.5846</v>
      </c>
      <c r="O49" s="94"/>
      <c r="P49" s="89">
        <f t="shared" si="2"/>
        <v>34.5846</v>
      </c>
      <c r="Q49" s="94"/>
      <c r="R49" s="117">
        <f t="shared" si="3"/>
        <v>34.5846</v>
      </c>
      <c r="S49" s="89">
        <f t="shared" si="4"/>
        <v>0.0052218934017816705</v>
      </c>
      <c r="U49" s="2">
        <f>U43+U47-U48</f>
        <v>7363.42</v>
      </c>
    </row>
    <row r="50" spans="3:34" s="87" customFormat="1" ht="30.75" customHeight="1">
      <c r="C50" s="120" t="s">
        <v>84</v>
      </c>
      <c r="D50" s="76">
        <f>D51+D63+D66+D69</f>
        <v>62144.221582</v>
      </c>
      <c r="E50" s="76">
        <f aca="true" t="shared" si="8" ref="E50:M50">E51+E63+E66+E69+E70</f>
        <v>31264.811190166663</v>
      </c>
      <c r="F50" s="76">
        <f t="shared" si="8"/>
        <v>30266.06758</v>
      </c>
      <c r="G50" s="76">
        <f t="shared" si="8"/>
        <v>961.584969</v>
      </c>
      <c r="H50" s="76">
        <f t="shared" si="8"/>
        <v>12984.115298</v>
      </c>
      <c r="I50" s="76">
        <f t="shared" si="8"/>
        <v>0</v>
      </c>
      <c r="J50" s="76">
        <f t="shared" si="8"/>
        <v>9943.039474000001</v>
      </c>
      <c r="K50" s="76">
        <f t="shared" si="8"/>
        <v>222.675655</v>
      </c>
      <c r="L50" s="76">
        <f t="shared" si="8"/>
        <v>660.47006619</v>
      </c>
      <c r="M50" s="80">
        <f t="shared" si="8"/>
        <v>2405.5868622000003</v>
      </c>
      <c r="N50" s="80">
        <f aca="true" t="shared" si="9" ref="N50:N69">SUM(D50:M50)</f>
        <v>150852.57267655665</v>
      </c>
      <c r="O50" s="76">
        <f>O51+O63+O66+O69+O70</f>
        <v>-26169.506912026667</v>
      </c>
      <c r="P50" s="80">
        <f aca="true" t="shared" si="10" ref="P50:P69">N50+O50</f>
        <v>124683.06576452998</v>
      </c>
      <c r="Q50" s="76">
        <f>Q51+Q63+Q66+Q69+Q70</f>
        <v>-2778.287704</v>
      </c>
      <c r="R50" s="121">
        <f aca="true" t="shared" si="11" ref="R50:R66">P50+Q50</f>
        <v>121904.77806052998</v>
      </c>
      <c r="S50" s="80">
        <f aca="true" t="shared" si="12" ref="S50:S69">R50/$R$7*100</f>
        <v>18.40627782885852</v>
      </c>
      <c r="T50" s="87">
        <f>R50-R54</f>
        <v>114569.16447218998</v>
      </c>
      <c r="U50" s="87">
        <f>R23-T50</f>
        <v>6325.524128159988</v>
      </c>
      <c r="V50" s="122">
        <f>U50/R7*100</f>
        <v>0.9550844221893385</v>
      </c>
      <c r="AE50" s="87">
        <f>'[1]iunie 2014 (VAL)'!R66</f>
        <v>103859.29287302004</v>
      </c>
      <c r="AH50" s="87">
        <f>R50-AE50</f>
        <v>18045.48518750994</v>
      </c>
    </row>
    <row r="51" spans="3:19" ht="19.5" customHeight="1">
      <c r="C51" s="123" t="s">
        <v>85</v>
      </c>
      <c r="D51" s="124">
        <f>SUM(D52:D56)+D62</f>
        <v>60166.872846</v>
      </c>
      <c r="E51" s="37">
        <f aca="true" t="shared" si="13" ref="E51:M51">E52+E53+E54+E55+E56+E62</f>
        <v>27130.83068233333</v>
      </c>
      <c r="F51" s="84">
        <f t="shared" si="13"/>
        <v>30286.172885999997</v>
      </c>
      <c r="G51" s="84">
        <f t="shared" si="13"/>
        <v>971.70667</v>
      </c>
      <c r="H51" s="84">
        <f t="shared" si="13"/>
        <v>12996.587294</v>
      </c>
      <c r="I51" s="84">
        <f t="shared" si="13"/>
        <v>0</v>
      </c>
      <c r="J51" s="37">
        <f t="shared" si="13"/>
        <v>9604.767474</v>
      </c>
      <c r="K51" s="37">
        <f t="shared" si="13"/>
        <v>222.675655</v>
      </c>
      <c r="L51" s="125">
        <f t="shared" si="13"/>
        <v>660.4737230000001</v>
      </c>
      <c r="M51" s="37">
        <f t="shared" si="13"/>
        <v>569.2929022000001</v>
      </c>
      <c r="N51" s="89">
        <f t="shared" si="9"/>
        <v>142609.38013253332</v>
      </c>
      <c r="O51" s="37">
        <f>O52+O53+O54+O55+O56+O62</f>
        <v>-26108.587872026666</v>
      </c>
      <c r="P51" s="89">
        <f t="shared" si="10"/>
        <v>116500.79226050666</v>
      </c>
      <c r="Q51" s="37">
        <f>Q52+Q53+Q54+Q55+Q56+Q62</f>
        <v>0</v>
      </c>
      <c r="R51" s="117">
        <f t="shared" si="11"/>
        <v>116500.79226050666</v>
      </c>
      <c r="S51" s="89">
        <f t="shared" si="12"/>
        <v>17.590335536842318</v>
      </c>
    </row>
    <row r="52" spans="2:19" ht="23.25" customHeight="1">
      <c r="B52" s="126"/>
      <c r="C52" s="127" t="s">
        <v>86</v>
      </c>
      <c r="D52" s="128">
        <v>11961.383961</v>
      </c>
      <c r="E52" s="125">
        <v>11721.394485333332</v>
      </c>
      <c r="F52" s="90">
        <v>95.734613</v>
      </c>
      <c r="G52" s="90">
        <v>56.320537</v>
      </c>
      <c r="H52" s="90">
        <v>90.382615</v>
      </c>
      <c r="I52" s="90"/>
      <c r="J52" s="125">
        <v>4128.687</v>
      </c>
      <c r="K52" s="125">
        <v>0</v>
      </c>
      <c r="L52" s="91"/>
      <c r="M52" s="125">
        <v>150.991</v>
      </c>
      <c r="N52" s="89">
        <f t="shared" si="9"/>
        <v>28204.894211333332</v>
      </c>
      <c r="O52" s="105"/>
      <c r="P52" s="89">
        <f t="shared" si="10"/>
        <v>28204.894211333332</v>
      </c>
      <c r="Q52" s="105"/>
      <c r="R52" s="117">
        <f t="shared" si="11"/>
        <v>28204.894211333332</v>
      </c>
      <c r="S52" s="89">
        <f t="shared" si="12"/>
        <v>4.2586281460566715</v>
      </c>
    </row>
    <row r="53" spans="2:20" ht="23.25" customHeight="1">
      <c r="B53" s="126"/>
      <c r="C53" s="127" t="s">
        <v>87</v>
      </c>
      <c r="D53" s="125">
        <v>2646.695584</v>
      </c>
      <c r="E53" s="125">
        <v>8490.408032999998</v>
      </c>
      <c r="F53" s="90">
        <v>221.665013</v>
      </c>
      <c r="G53" s="90">
        <v>24.236661</v>
      </c>
      <c r="H53" s="90">
        <v>12147.519</v>
      </c>
      <c r="I53" s="90">
        <v>0</v>
      </c>
      <c r="J53" s="91">
        <v>2735.101258</v>
      </c>
      <c r="K53" s="91">
        <v>0</v>
      </c>
      <c r="L53" s="91">
        <v>12.510616</v>
      </c>
      <c r="M53" s="91">
        <v>388.42747</v>
      </c>
      <c r="N53" s="89">
        <f t="shared" si="9"/>
        <v>26666.563634999995</v>
      </c>
      <c r="O53" s="99">
        <v>-6153.626529</v>
      </c>
      <c r="P53" s="89">
        <f t="shared" si="10"/>
        <v>20512.937105999994</v>
      </c>
      <c r="Q53" s="105"/>
      <c r="R53" s="117">
        <f t="shared" si="11"/>
        <v>20512.937105999994</v>
      </c>
      <c r="S53" s="89">
        <f t="shared" si="12"/>
        <v>3.0972274054054045</v>
      </c>
      <c r="T53" s="2">
        <f>30072.4-2000</f>
        <v>28072.4</v>
      </c>
    </row>
    <row r="54" spans="2:19" ht="17.25" customHeight="1">
      <c r="B54" s="126"/>
      <c r="C54" s="127" t="s">
        <v>88</v>
      </c>
      <c r="D54" s="125">
        <v>6310.58107</v>
      </c>
      <c r="E54" s="125">
        <v>445.902631</v>
      </c>
      <c r="F54" s="90">
        <v>6.415914</v>
      </c>
      <c r="G54" s="90">
        <v>0.190842</v>
      </c>
      <c r="H54" s="90">
        <v>3.144474</v>
      </c>
      <c r="I54" s="90">
        <v>0</v>
      </c>
      <c r="J54" s="91">
        <v>1.14138</v>
      </c>
      <c r="K54" s="91">
        <v>0</v>
      </c>
      <c r="L54" s="125">
        <v>647.963107</v>
      </c>
      <c r="M54" s="91">
        <v>29.8744322</v>
      </c>
      <c r="N54" s="89">
        <f t="shared" si="9"/>
        <v>7445.2138502</v>
      </c>
      <c r="O54" s="99">
        <v>-109.60026186</v>
      </c>
      <c r="P54" s="89">
        <f t="shared" si="10"/>
        <v>7335.61358834</v>
      </c>
      <c r="Q54" s="105"/>
      <c r="R54" s="117">
        <f t="shared" si="11"/>
        <v>7335.61358834</v>
      </c>
      <c r="S54" s="89">
        <f t="shared" si="12"/>
        <v>1.107596797273139</v>
      </c>
    </row>
    <row r="55" spans="2:19" ht="18.75" customHeight="1">
      <c r="B55" s="126"/>
      <c r="C55" s="127" t="s">
        <v>89</v>
      </c>
      <c r="D55" s="125">
        <v>2475.500855</v>
      </c>
      <c r="E55" s="125">
        <v>1087.373633</v>
      </c>
      <c r="F55" s="90"/>
      <c r="G55" s="90">
        <v>0.946157</v>
      </c>
      <c r="H55" s="90"/>
      <c r="I55" s="90"/>
      <c r="J55" s="91"/>
      <c r="K55" s="125">
        <v>0</v>
      </c>
      <c r="L55" s="117"/>
      <c r="M55" s="125"/>
      <c r="N55" s="89">
        <f t="shared" si="9"/>
        <v>3563.8206449999993</v>
      </c>
      <c r="O55" s="105"/>
      <c r="P55" s="89">
        <f t="shared" si="10"/>
        <v>3563.8206449999993</v>
      </c>
      <c r="Q55" s="105"/>
      <c r="R55" s="117">
        <f t="shared" si="11"/>
        <v>3563.8206449999993</v>
      </c>
      <c r="S55" s="89">
        <f t="shared" si="12"/>
        <v>0.5380976362675524</v>
      </c>
    </row>
    <row r="56" spans="2:19" ht="26.25" customHeight="1">
      <c r="B56" s="126"/>
      <c r="C56" s="129" t="s">
        <v>90</v>
      </c>
      <c r="D56" s="117">
        <f>SUM(D57:D61)</f>
        <v>35674.078704</v>
      </c>
      <c r="E56" s="117">
        <f aca="true" t="shared" si="14" ref="E56:M56">E57+E58+E60+E61+E59</f>
        <v>5385.7519</v>
      </c>
      <c r="F56" s="130">
        <f t="shared" si="14"/>
        <v>29962.357345999997</v>
      </c>
      <c r="G56" s="130">
        <f t="shared" si="14"/>
        <v>890.012473</v>
      </c>
      <c r="H56" s="130">
        <f t="shared" si="14"/>
        <v>755.541205</v>
      </c>
      <c r="I56" s="130">
        <f t="shared" si="14"/>
        <v>0</v>
      </c>
      <c r="J56" s="117">
        <f t="shared" si="14"/>
        <v>2717.96589</v>
      </c>
      <c r="K56" s="117">
        <f t="shared" si="14"/>
        <v>222.675655</v>
      </c>
      <c r="L56" s="117">
        <f t="shared" si="14"/>
        <v>0</v>
      </c>
      <c r="M56" s="117">
        <f t="shared" si="14"/>
        <v>0</v>
      </c>
      <c r="N56" s="89">
        <f t="shared" si="9"/>
        <v>75608.383173</v>
      </c>
      <c r="O56" s="117">
        <f>O57+O58+O60+O61+O59</f>
        <v>-18981.659471166666</v>
      </c>
      <c r="P56" s="89">
        <f t="shared" si="10"/>
        <v>56626.723701833325</v>
      </c>
      <c r="Q56" s="117">
        <f>Q57+Q58+Q60+Q61+Q59</f>
        <v>0</v>
      </c>
      <c r="R56" s="117">
        <f t="shared" si="11"/>
        <v>56626.723701833325</v>
      </c>
      <c r="S56" s="89">
        <f t="shared" si="12"/>
        <v>8.550011128164476</v>
      </c>
    </row>
    <row r="57" spans="2:19" ht="32.25" customHeight="1">
      <c r="B57" s="126"/>
      <c r="C57" s="131" t="s">
        <v>91</v>
      </c>
      <c r="D57" s="125">
        <v>15454.835</v>
      </c>
      <c r="E57" s="91">
        <v>365.95720800000004</v>
      </c>
      <c r="F57" s="132">
        <v>0.041264</v>
      </c>
      <c r="G57" s="132">
        <v>216.183644</v>
      </c>
      <c r="H57" s="132"/>
      <c r="I57" s="132">
        <v>0</v>
      </c>
      <c r="J57" s="125">
        <v>1901.855226</v>
      </c>
      <c r="K57" s="125"/>
      <c r="L57" s="37"/>
      <c r="M57" s="91"/>
      <c r="N57" s="89">
        <f t="shared" si="9"/>
        <v>17938.872342</v>
      </c>
      <c r="O57" s="99">
        <v>-17366.58799745</v>
      </c>
      <c r="P57" s="89">
        <f t="shared" si="10"/>
        <v>572.2843445500002</v>
      </c>
      <c r="Q57" s="105"/>
      <c r="R57" s="117">
        <f t="shared" si="11"/>
        <v>572.2843445500002</v>
      </c>
      <c r="S57" s="89">
        <f t="shared" si="12"/>
        <v>0.08640862819719164</v>
      </c>
    </row>
    <row r="58" spans="2:19" ht="15.75">
      <c r="B58" s="126"/>
      <c r="C58" s="133" t="s">
        <v>92</v>
      </c>
      <c r="D58" s="125">
        <v>7194.345932</v>
      </c>
      <c r="E58" s="91">
        <v>327.5124573333333</v>
      </c>
      <c r="F58" s="90">
        <v>0</v>
      </c>
      <c r="G58" s="90">
        <v>0.024956</v>
      </c>
      <c r="H58" s="90"/>
      <c r="I58" s="90"/>
      <c r="J58" s="91">
        <v>182.495</v>
      </c>
      <c r="K58" s="134">
        <v>0.7761879999999999</v>
      </c>
      <c r="L58" s="91"/>
      <c r="M58" s="91"/>
      <c r="N58" s="89">
        <f t="shared" si="9"/>
        <v>7705.154533333333</v>
      </c>
      <c r="O58" s="99">
        <v>-318.42816316666665</v>
      </c>
      <c r="P58" s="89">
        <f t="shared" si="10"/>
        <v>7386.726370166667</v>
      </c>
      <c r="Q58" s="105"/>
      <c r="R58" s="117">
        <f t="shared" si="11"/>
        <v>7386.726370166667</v>
      </c>
      <c r="S58" s="89">
        <f t="shared" si="12"/>
        <v>1.115314263953898</v>
      </c>
    </row>
    <row r="59" spans="2:19" ht="38.25" customHeight="1">
      <c r="B59" s="126"/>
      <c r="C59" s="102" t="s">
        <v>93</v>
      </c>
      <c r="D59" s="125">
        <v>3906.235216</v>
      </c>
      <c r="E59" s="91">
        <v>2355.991853</v>
      </c>
      <c r="F59" s="91">
        <v>0.177082</v>
      </c>
      <c r="G59" s="91">
        <v>33.410773</v>
      </c>
      <c r="H59" s="91">
        <v>20.611488</v>
      </c>
      <c r="I59" s="90"/>
      <c r="J59" s="91">
        <v>339.813</v>
      </c>
      <c r="K59" s="91">
        <v>221.89946700000002</v>
      </c>
      <c r="L59" s="91"/>
      <c r="M59" s="91"/>
      <c r="N59" s="89">
        <f t="shared" si="9"/>
        <v>6878.138879</v>
      </c>
      <c r="O59" s="99">
        <v>-1296.6433105499998</v>
      </c>
      <c r="P59" s="89">
        <f t="shared" si="10"/>
        <v>5581.49556845</v>
      </c>
      <c r="Q59" s="105">
        <v>0</v>
      </c>
      <c r="R59" s="89">
        <f t="shared" si="11"/>
        <v>5581.49556845</v>
      </c>
      <c r="S59" s="89">
        <f t="shared" si="12"/>
        <v>0.8427443105012835</v>
      </c>
    </row>
    <row r="60" spans="2:19" ht="15.75">
      <c r="B60" s="126"/>
      <c r="C60" s="133" t="s">
        <v>94</v>
      </c>
      <c r="D60" s="125">
        <v>7809.35528</v>
      </c>
      <c r="E60" s="91">
        <v>1877.387169</v>
      </c>
      <c r="F60" s="90">
        <v>29962.139</v>
      </c>
      <c r="G60" s="90">
        <v>630.054</v>
      </c>
      <c r="H60" s="90">
        <v>734.929717</v>
      </c>
      <c r="I60" s="90"/>
      <c r="J60" s="91">
        <v>33.718015</v>
      </c>
      <c r="K60" s="91"/>
      <c r="L60" s="91"/>
      <c r="M60" s="91"/>
      <c r="N60" s="89">
        <f t="shared" si="9"/>
        <v>41047.583180999995</v>
      </c>
      <c r="O60" s="105"/>
      <c r="P60" s="89">
        <f t="shared" si="10"/>
        <v>41047.583180999995</v>
      </c>
      <c r="Q60" s="105"/>
      <c r="R60" s="117">
        <f t="shared" si="11"/>
        <v>41047.583180999995</v>
      </c>
      <c r="S60" s="89">
        <f t="shared" si="12"/>
        <v>6.197732625849312</v>
      </c>
    </row>
    <row r="61" spans="2:19" ht="15.75">
      <c r="B61" s="126"/>
      <c r="C61" s="133" t="s">
        <v>95</v>
      </c>
      <c r="D61" s="125">
        <v>1309.307276</v>
      </c>
      <c r="E61" s="91">
        <v>458.90321266666666</v>
      </c>
      <c r="F61" s="90">
        <v>0</v>
      </c>
      <c r="G61" s="90">
        <v>10.3391</v>
      </c>
      <c r="H61" s="90">
        <v>0</v>
      </c>
      <c r="I61" s="90"/>
      <c r="J61" s="91">
        <v>260.084649</v>
      </c>
      <c r="K61" s="91">
        <v>0</v>
      </c>
      <c r="L61" s="89">
        <v>0</v>
      </c>
      <c r="M61" s="91"/>
      <c r="N61" s="89">
        <f t="shared" si="9"/>
        <v>2038.6342376666666</v>
      </c>
      <c r="O61" s="105"/>
      <c r="P61" s="89">
        <f t="shared" si="10"/>
        <v>2038.6342376666666</v>
      </c>
      <c r="Q61" s="105"/>
      <c r="R61" s="117">
        <f t="shared" si="11"/>
        <v>2038.6342376666666</v>
      </c>
      <c r="S61" s="89">
        <f t="shared" si="12"/>
        <v>0.30781129966279125</v>
      </c>
    </row>
    <row r="62" spans="2:19" s="105" customFormat="1" ht="31.5" customHeight="1">
      <c r="B62" s="135"/>
      <c r="C62" s="136" t="s">
        <v>96</v>
      </c>
      <c r="D62" s="125">
        <v>1098.632672</v>
      </c>
      <c r="E62" s="91">
        <v>0</v>
      </c>
      <c r="F62" s="90">
        <v>0</v>
      </c>
      <c r="G62" s="90"/>
      <c r="H62" s="90"/>
      <c r="I62" s="90">
        <v>0</v>
      </c>
      <c r="J62" s="91">
        <v>21.871946</v>
      </c>
      <c r="K62" s="89">
        <v>0</v>
      </c>
      <c r="L62" s="89"/>
      <c r="M62" s="91"/>
      <c r="N62" s="89">
        <f t="shared" si="9"/>
        <v>1120.504618</v>
      </c>
      <c r="O62" s="99">
        <v>-863.7016100000001</v>
      </c>
      <c r="P62" s="89">
        <f t="shared" si="10"/>
        <v>256.80300799999986</v>
      </c>
      <c r="R62" s="117">
        <f t="shared" si="11"/>
        <v>256.80300799999986</v>
      </c>
      <c r="S62" s="89">
        <f t="shared" si="12"/>
        <v>0.0387744236750717</v>
      </c>
    </row>
    <row r="63" spans="2:19" ht="19.5" customHeight="1">
      <c r="B63" s="126"/>
      <c r="C63" s="123" t="s">
        <v>97</v>
      </c>
      <c r="D63" s="89">
        <f>SUM(D64:D65)</f>
        <v>623.907514</v>
      </c>
      <c r="E63" s="89">
        <f aca="true" t="shared" si="15" ref="E63:M63">E64+E65</f>
        <v>3396.945877333333</v>
      </c>
      <c r="F63" s="137">
        <f t="shared" si="15"/>
        <v>1.452807</v>
      </c>
      <c r="G63" s="137">
        <f t="shared" si="15"/>
        <v>0.403912</v>
      </c>
      <c r="H63" s="137">
        <f t="shared" si="15"/>
        <v>0</v>
      </c>
      <c r="I63" s="137">
        <f t="shared" si="15"/>
        <v>0</v>
      </c>
      <c r="J63" s="89">
        <f t="shared" si="15"/>
        <v>342.9</v>
      </c>
      <c r="K63" s="89">
        <f t="shared" si="15"/>
        <v>0</v>
      </c>
      <c r="L63" s="91">
        <f t="shared" si="15"/>
        <v>0</v>
      </c>
      <c r="M63" s="89">
        <f t="shared" si="15"/>
        <v>1594.9128700000003</v>
      </c>
      <c r="N63" s="89">
        <f t="shared" si="9"/>
        <v>5960.522980333333</v>
      </c>
      <c r="O63" s="89">
        <f>O64+O65</f>
        <v>-21.89</v>
      </c>
      <c r="P63" s="89">
        <f t="shared" si="10"/>
        <v>5938.632980333333</v>
      </c>
      <c r="Q63" s="105">
        <f>Q64+Q65</f>
        <v>0</v>
      </c>
      <c r="R63" s="117">
        <f t="shared" si="11"/>
        <v>5938.632980333333</v>
      </c>
      <c r="S63" s="89">
        <f t="shared" si="12"/>
        <v>0.8966681232573356</v>
      </c>
    </row>
    <row r="64" spans="2:19" ht="19.5" customHeight="1">
      <c r="B64" s="126"/>
      <c r="C64" s="133" t="s">
        <v>98</v>
      </c>
      <c r="D64" s="91">
        <v>623.907514</v>
      </c>
      <c r="E64" s="125">
        <v>3302.342877333333</v>
      </c>
      <c r="F64" s="90">
        <v>1.452807</v>
      </c>
      <c r="G64" s="90">
        <v>0.403912</v>
      </c>
      <c r="H64" s="90"/>
      <c r="I64" s="90">
        <v>0</v>
      </c>
      <c r="J64" s="91">
        <v>342.9</v>
      </c>
      <c r="K64" s="91">
        <v>0</v>
      </c>
      <c r="L64" s="89">
        <v>0</v>
      </c>
      <c r="M64" s="125">
        <v>1594.9128700000003</v>
      </c>
      <c r="N64" s="89">
        <f t="shared" si="9"/>
        <v>5865.919980333333</v>
      </c>
      <c r="O64" s="89">
        <v>-21.89</v>
      </c>
      <c r="P64" s="89">
        <f t="shared" si="10"/>
        <v>5844.029980333333</v>
      </c>
      <c r="Q64" s="105"/>
      <c r="R64" s="117">
        <f t="shared" si="11"/>
        <v>5844.029980333333</v>
      </c>
      <c r="S64" s="89">
        <f t="shared" si="12"/>
        <v>0.8823841129900849</v>
      </c>
    </row>
    <row r="65" spans="2:19" ht="19.5" customHeight="1">
      <c r="B65" s="126"/>
      <c r="C65" s="133" t="s">
        <v>99</v>
      </c>
      <c r="D65" s="91">
        <v>0</v>
      </c>
      <c r="E65" s="125">
        <v>94.603</v>
      </c>
      <c r="F65" s="132"/>
      <c r="G65" s="132"/>
      <c r="H65" s="132"/>
      <c r="I65" s="132"/>
      <c r="J65" s="91">
        <v>0</v>
      </c>
      <c r="K65" s="89"/>
      <c r="L65" s="89"/>
      <c r="M65" s="125"/>
      <c r="N65" s="89">
        <f t="shared" si="9"/>
        <v>94.603</v>
      </c>
      <c r="O65" s="105"/>
      <c r="P65" s="89">
        <f t="shared" si="10"/>
        <v>94.603</v>
      </c>
      <c r="Q65" s="105">
        <v>0</v>
      </c>
      <c r="R65" s="117">
        <f t="shared" si="11"/>
        <v>94.603</v>
      </c>
      <c r="S65" s="89">
        <f t="shared" si="12"/>
        <v>0.014284010267250489</v>
      </c>
    </row>
    <row r="66" spans="2:19" ht="23.25" customHeight="1">
      <c r="B66" s="126"/>
      <c r="C66" s="123" t="s">
        <v>81</v>
      </c>
      <c r="D66" s="117">
        <f>D67+D68</f>
        <v>1723.919598</v>
      </c>
      <c r="E66" s="117">
        <f>E67+E68</f>
        <v>849.7370559999999</v>
      </c>
      <c r="F66" s="132">
        <v>0</v>
      </c>
      <c r="G66" s="132">
        <v>0</v>
      </c>
      <c r="H66" s="132"/>
      <c r="I66" s="132"/>
      <c r="J66" s="117">
        <f>J67+J68</f>
        <v>2.279</v>
      </c>
      <c r="K66" s="89"/>
      <c r="L66" s="89">
        <f>L67+L68</f>
        <v>0</v>
      </c>
      <c r="M66" s="117">
        <f>M67+M68</f>
        <v>241.38109</v>
      </c>
      <c r="N66" s="89">
        <f t="shared" si="9"/>
        <v>2817.3167439999997</v>
      </c>
      <c r="O66" s="117">
        <f>O67+O68</f>
        <v>-39.02904</v>
      </c>
      <c r="P66" s="89">
        <f t="shared" si="10"/>
        <v>2778.287704</v>
      </c>
      <c r="Q66" s="117">
        <f>Q67+Q68</f>
        <v>-2778.287704</v>
      </c>
      <c r="R66" s="117">
        <f t="shared" si="11"/>
        <v>0</v>
      </c>
      <c r="S66" s="89">
        <f t="shared" si="12"/>
        <v>0</v>
      </c>
    </row>
    <row r="67" spans="2:19" ht="15.75">
      <c r="B67" s="126"/>
      <c r="C67" s="138" t="s">
        <v>100</v>
      </c>
      <c r="D67" s="139">
        <v>96</v>
      </c>
      <c r="E67" s="125">
        <v>0</v>
      </c>
      <c r="F67" s="132">
        <v>0</v>
      </c>
      <c r="G67" s="132">
        <v>0</v>
      </c>
      <c r="H67" s="132"/>
      <c r="I67" s="132">
        <v>0</v>
      </c>
      <c r="J67" s="125"/>
      <c r="K67" s="89"/>
      <c r="L67" s="89"/>
      <c r="M67" s="125"/>
      <c r="N67" s="140">
        <f t="shared" si="9"/>
        <v>96</v>
      </c>
      <c r="O67" s="105"/>
      <c r="P67" s="89">
        <f t="shared" si="10"/>
        <v>96</v>
      </c>
      <c r="Q67" s="141">
        <v>-96</v>
      </c>
      <c r="R67" s="117"/>
      <c r="S67" s="89">
        <f t="shared" si="12"/>
        <v>0</v>
      </c>
    </row>
    <row r="68" spans="2:19" ht="19.5" customHeight="1">
      <c r="B68" s="126"/>
      <c r="C68" s="138" t="s">
        <v>101</v>
      </c>
      <c r="D68" s="125">
        <v>1627.919598</v>
      </c>
      <c r="E68" s="125">
        <v>849.7370559999999</v>
      </c>
      <c r="F68" s="132">
        <v>0</v>
      </c>
      <c r="G68" s="132">
        <v>0</v>
      </c>
      <c r="H68" s="132"/>
      <c r="I68" s="132">
        <v>0</v>
      </c>
      <c r="J68" s="125">
        <v>2.279</v>
      </c>
      <c r="K68" s="89"/>
      <c r="L68" s="89"/>
      <c r="M68" s="125">
        <v>241.38109</v>
      </c>
      <c r="N68" s="89">
        <f t="shared" si="9"/>
        <v>2721.3167439999997</v>
      </c>
      <c r="O68" s="99">
        <v>-39.02904</v>
      </c>
      <c r="P68" s="89">
        <f t="shared" si="10"/>
        <v>2682.287704</v>
      </c>
      <c r="Q68" s="105">
        <v>-2682.287704</v>
      </c>
      <c r="R68" s="117">
        <f>P68+Q68</f>
        <v>0</v>
      </c>
      <c r="S68" s="89">
        <f t="shared" si="12"/>
        <v>0</v>
      </c>
    </row>
    <row r="69" spans="2:19" ht="34.5" customHeight="1">
      <c r="B69" s="126"/>
      <c r="C69" s="142" t="s">
        <v>102</v>
      </c>
      <c r="D69" s="125">
        <v>-370.478376</v>
      </c>
      <c r="E69" s="125">
        <v>-112.7024255</v>
      </c>
      <c r="F69" s="132">
        <v>-21.558113</v>
      </c>
      <c r="G69" s="132">
        <v>-10.525613</v>
      </c>
      <c r="H69" s="132">
        <v>-12.471996</v>
      </c>
      <c r="I69" s="132">
        <v>0</v>
      </c>
      <c r="J69" s="132">
        <v>-6.907</v>
      </c>
      <c r="K69" s="89"/>
      <c r="L69" s="143">
        <v>-0.00365681</v>
      </c>
      <c r="M69" s="125"/>
      <c r="N69" s="89">
        <f t="shared" si="9"/>
        <v>-534.6471803100001</v>
      </c>
      <c r="O69" s="105"/>
      <c r="P69" s="89">
        <f t="shared" si="10"/>
        <v>-534.6471803100001</v>
      </c>
      <c r="Q69" s="105"/>
      <c r="R69" s="117">
        <f>P69+Q69</f>
        <v>-534.6471803100001</v>
      </c>
      <c r="S69" s="89">
        <f t="shared" si="12"/>
        <v>-0.0807258312411294</v>
      </c>
    </row>
    <row r="70" spans="3:19" ht="12" customHeight="1">
      <c r="C70" s="142"/>
      <c r="D70" s="143"/>
      <c r="E70" s="125"/>
      <c r="F70" s="132"/>
      <c r="G70" s="132"/>
      <c r="H70" s="132"/>
      <c r="I70" s="132"/>
      <c r="J70" s="37"/>
      <c r="K70" s="89"/>
      <c r="L70" s="125"/>
      <c r="M70" s="125"/>
      <c r="N70" s="89"/>
      <c r="O70" s="105"/>
      <c r="P70" s="89"/>
      <c r="Q70" s="105"/>
      <c r="R70" s="117"/>
      <c r="S70" s="89"/>
    </row>
    <row r="71" spans="3:34" ht="26.25" customHeight="1" thickBot="1">
      <c r="C71" s="144" t="s">
        <v>103</v>
      </c>
      <c r="D71" s="145">
        <f aca="true" t="shared" si="16" ref="D71:M71">D23-D50</f>
        <v>-6651.837504999989</v>
      </c>
      <c r="E71" s="145">
        <f t="shared" si="16"/>
        <v>1699.9443471500053</v>
      </c>
      <c r="F71" s="146">
        <f t="shared" si="16"/>
        <v>116.47748986000079</v>
      </c>
      <c r="G71" s="146">
        <f t="shared" si="16"/>
        <v>195.73025400000006</v>
      </c>
      <c r="H71" s="146">
        <f t="shared" si="16"/>
        <v>-791.2244640000008</v>
      </c>
      <c r="I71" s="146">
        <f t="shared" si="16"/>
        <v>0</v>
      </c>
      <c r="J71" s="145">
        <f t="shared" si="16"/>
        <v>1485.783473999998</v>
      </c>
      <c r="K71" s="145">
        <f t="shared" si="16"/>
        <v>0</v>
      </c>
      <c r="L71" s="145">
        <f t="shared" si="16"/>
        <v>31.734008809999978</v>
      </c>
      <c r="M71" s="145">
        <f t="shared" si="16"/>
        <v>245.02100999999993</v>
      </c>
      <c r="N71" s="145">
        <f>SUM(D71:M71)</f>
        <v>-3668.3713851799853</v>
      </c>
      <c r="O71" s="147">
        <f>O23-O50</f>
        <v>0</v>
      </c>
      <c r="P71" s="145">
        <f>P23-P50</f>
        <v>-3668.371385180013</v>
      </c>
      <c r="Q71" s="145">
        <f>Q23-Q50</f>
        <v>2658.281925</v>
      </c>
      <c r="R71" s="145">
        <f>R23-R50</f>
        <v>-1010.0894601800101</v>
      </c>
      <c r="S71" s="148">
        <f>R71/$R$7*100</f>
        <v>-0.1525123750838004</v>
      </c>
      <c r="U71" s="149"/>
      <c r="V71" s="150">
        <f>U71/$R$7*100</f>
        <v>0</v>
      </c>
      <c r="AH71" s="2">
        <f>AH23-AH50</f>
        <v>2465.6014948000375</v>
      </c>
    </row>
    <row r="72" ht="19.5" customHeight="1" thickTop="1"/>
  </sheetData>
  <sheetProtection/>
  <mergeCells count="7">
    <mergeCell ref="C3:S3"/>
    <mergeCell ref="O2:S2"/>
    <mergeCell ref="S13:S15"/>
    <mergeCell ref="R13:R15"/>
    <mergeCell ref="R9:S12"/>
    <mergeCell ref="C4:S4"/>
    <mergeCell ref="C5:S5"/>
  </mergeCells>
  <printOptions horizontalCentered="1"/>
  <pageMargins left="0" right="0" top="0.5905511811023623" bottom="0" header="0.5118110236220472" footer="0"/>
  <pageSetup blackAndWhite="1" horizontalDpi="300" verticalDpi="300" orientation="landscape" paperSize="9" scale="52" r:id="rId3"/>
  <headerFooter alignWithMargins="0">
    <oddFooter>&amp;L&amp;D   &amp;T&amp;C&amp;F</oddFooter>
  </headerFooter>
  <rowBreaks count="1" manualBreakCount="1">
    <brk id="49" min="2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52392357</dc:creator>
  <cp:keywords/>
  <dc:description/>
  <cp:lastModifiedBy>52392357</cp:lastModifiedBy>
  <cp:lastPrinted>2014-08-25T09:31:39Z</cp:lastPrinted>
  <dcterms:created xsi:type="dcterms:W3CDTF">2014-08-25T07:52:11Z</dcterms:created>
  <dcterms:modified xsi:type="dcterms:W3CDTF">2014-08-25T09:43:43Z</dcterms:modified>
  <cp:category/>
  <cp:version/>
  <cp:contentType/>
  <cp:contentStatus/>
</cp:coreProperties>
</file>