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0056" activeTab="0"/>
  </bookViews>
  <sheets>
    <sheet name="iul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'iulie 2015'!$C$2:$S$63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'iulie 2015'!$9:$15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<sst xmlns="http://schemas.openxmlformats.org/spreadsheetml/2006/main" count="111" uniqueCount="103">
  <si>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</si>
  <si>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Realizări  01.01 - 31.07.2015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</si>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</sst>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[&gt;=0]#,##0.0;[&lt;=0]\-#,##0.0;?0.0"/>
    <numFmt numFmtId="220" formatCode="[Black]#,##0;[Black]\-#,##0;;"/>
    <numFmt numFmtId="221" formatCode="#,##0.00_);\(#,##0.00\)"/>
    <numFmt numFmtId="222" formatCode="_-* #,##0.000\ _l_e_i_-;\-* #,##0.000\ _l_e_i_-;_-* &quot;-&quot;??\ _l_e_i_-;_-@_-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2">
    <xf numFmtId="0" fontId="0" fillId="0" borderId="0" xfId="0" applyFont="1" applyAlignment="1">
      <alignment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4" fontId="76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303" applyNumberFormat="1" applyFont="1" applyFill="1" applyAlignment="1">
      <alignment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6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71" fontId="80" fillId="30" borderId="0" xfId="0" applyNumberFormat="1" applyFont="1" applyFill="1" applyBorder="1" applyAlignment="1" applyProtection="1">
      <alignment horizontal="center"/>
      <protection locked="0"/>
    </xf>
    <xf numFmtId="165" fontId="81" fillId="30" borderId="0" xfId="0" applyNumberFormat="1" applyFont="1" applyFill="1" applyBorder="1" applyAlignment="1" applyProtection="1">
      <alignment horizontal="right" vertical="center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71" fontId="73" fillId="30" borderId="0" xfId="0" applyNumberFormat="1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5" fontId="75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vertical="center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117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3" fillId="0" borderId="0" xfId="0" applyNumberFormat="1" applyFont="1" applyFill="1" applyAlignment="1" applyProtection="1">
      <alignment horizontal="center" vertical="center"/>
      <protection locked="0"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vertical="center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2" fillId="30" borderId="0" xfId="0" applyNumberFormat="1" applyFont="1" applyFill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165" fontId="75" fillId="30" borderId="0" xfId="0" applyNumberFormat="1" applyFont="1" applyFill="1" applyAlignment="1" applyProtection="1">
      <alignment vertical="center"/>
      <protection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0" borderId="21" xfId="0" applyNumberFormat="1" applyFont="1" applyFill="1" applyBorder="1" applyAlignment="1" applyProtection="1">
      <alignment horizontal="center" vertical="center"/>
      <protection locked="0"/>
    </xf>
    <xf numFmtId="4" fontId="75" fillId="30" borderId="21" xfId="117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>
      <alignment vertical="center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5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satisfaisant" xfId="236"/>
    <cellStyle name="Intrare" xfId="237"/>
    <cellStyle name="Ioe?uaaaoayny aeia?nnueea" xfId="238"/>
    <cellStyle name="Îáû÷íûé_AMD" xfId="239"/>
    <cellStyle name="Îòêðûâàâøàÿñÿ ãèïåðññûëêà" xfId="240"/>
    <cellStyle name="Label" xfId="241"/>
    <cellStyle name="leftli - Style3" xfId="242"/>
    <cellStyle name="Linked Cell" xfId="243"/>
    <cellStyle name="MacroCode" xfId="244"/>
    <cellStyle name="Már látott hiperhivatkozás" xfId="245"/>
    <cellStyle name="Měna0" xfId="246"/>
    <cellStyle name="Měna0 2" xfId="247"/>
    <cellStyle name="Měna0_BGC 2015 trim 26 ianuarie retea final" xfId="248"/>
    <cellStyle name="měny_DEFLÁTORY  3q 1998" xfId="249"/>
    <cellStyle name="Millares [0]_11.1.3. bis" xfId="250"/>
    <cellStyle name="Millares_11.1.3. bis" xfId="251"/>
    <cellStyle name="Milliers [0]_Encours - Apr rééch" xfId="252"/>
    <cellStyle name="Milliers_Cash flows projection" xfId="253"/>
    <cellStyle name="Mina0" xfId="254"/>
    <cellStyle name="Mìna0" xfId="255"/>
    <cellStyle name="Mina0 2" xfId="256"/>
    <cellStyle name="Mìna0 2" xfId="257"/>
    <cellStyle name="Mina0_BGC 2014 trim 18 iulie retea si semestru -cu MF tinta 8400" xfId="258"/>
    <cellStyle name="Mìna0_BGC 2014 trim 18 iulie retea si semestru -cu MF tinta 8400" xfId="259"/>
    <cellStyle name="Mina0_BGC 2015 trim 26 ianuarie retea final" xfId="260"/>
    <cellStyle name="Mìna0_BGC 2015 trim 26 ianuarie retea final" xfId="261"/>
    <cellStyle name="Mina0_BGC rectificare MFP 3 decembrie  retea ora 12 " xfId="262"/>
    <cellStyle name="Mìna0_BGC rectificare MFP 3 decembrie  retea ora 12 " xfId="263"/>
    <cellStyle name="Moneda [0]_11.1.3. bis" xfId="264"/>
    <cellStyle name="Moneda_11.1.3. bis" xfId="265"/>
    <cellStyle name="Monétaire [0]_Encours - Apr rééch" xfId="266"/>
    <cellStyle name="Monétaire_Encours - Apr rééch" xfId="267"/>
    <cellStyle name="Navadno_Slo" xfId="268"/>
    <cellStyle name="Nedefinován" xfId="269"/>
    <cellStyle name="Neutral" xfId="270"/>
    <cellStyle name="Neutre" xfId="271"/>
    <cellStyle name="Neutru" xfId="272"/>
    <cellStyle name="no dec" xfId="273"/>
    <cellStyle name="No-definido" xfId="274"/>
    <cellStyle name="Normaali_CENTRAL" xfId="275"/>
    <cellStyle name="Normal - Modelo1" xfId="276"/>
    <cellStyle name="Normal - Style1" xfId="277"/>
    <cellStyle name="Normal - Style2" xfId="278"/>
    <cellStyle name="Normal - Style3" xfId="279"/>
    <cellStyle name="Normal - Style5" xfId="280"/>
    <cellStyle name="Normal - Style6" xfId="281"/>
    <cellStyle name="Normal - Style7" xfId="282"/>
    <cellStyle name="Normal - Style8" xfId="283"/>
    <cellStyle name="Normal 10" xfId="284"/>
    <cellStyle name="Normal 2" xfId="285"/>
    <cellStyle name="Normal 2 2" xfId="286"/>
    <cellStyle name="Normal 2 3" xfId="287"/>
    <cellStyle name="Normal 2 3 2" xfId="288"/>
    <cellStyle name="Normal 2_bgc  iunie 2015 final" xfId="289"/>
    <cellStyle name="Normal 3" xfId="290"/>
    <cellStyle name="Normal 4" xfId="291"/>
    <cellStyle name="Normal 5" xfId="292"/>
    <cellStyle name="Normal 5 2" xfId="293"/>
    <cellStyle name="Normal 5_BGC 2014 trim 18 iulie retea si semestru -cu MF tinta 8400" xfId="294"/>
    <cellStyle name="Normal 6" xfId="295"/>
    <cellStyle name="Normal 7" xfId="296"/>
    <cellStyle name="Normal 8" xfId="297"/>
    <cellStyle name="Normal 9" xfId="298"/>
    <cellStyle name="Normal Table" xfId="299"/>
    <cellStyle name="Normal Table 2" xfId="300"/>
    <cellStyle name="Normal Table_BGC 2015 trim 26 ianuarie retea final" xfId="301"/>
    <cellStyle name="Normál_10mell99" xfId="302"/>
    <cellStyle name="Normal_realizari.bugete.2005" xfId="303"/>
    <cellStyle name="normálne_HDP-OD~1" xfId="304"/>
    <cellStyle name="normální_agricult_1" xfId="305"/>
    <cellStyle name="Normßl - Style1" xfId="306"/>
    <cellStyle name="Normßl - Style1 2" xfId="307"/>
    <cellStyle name="Normßl - Style1_BGC 2015 trim 26 ianuarie retea final" xfId="308"/>
    <cellStyle name="Notă" xfId="309"/>
    <cellStyle name="Note" xfId="310"/>
    <cellStyle name="Ôèíàíñîâûé_Tranche" xfId="311"/>
    <cellStyle name="Output" xfId="312"/>
    <cellStyle name="Pénznem [0]_10mell99" xfId="313"/>
    <cellStyle name="Pénznem_10mell99" xfId="314"/>
    <cellStyle name="Percen - Style1" xfId="315"/>
    <cellStyle name="Percent" xfId="316"/>
    <cellStyle name="Percent [2]" xfId="317"/>
    <cellStyle name="Percent [2] 2" xfId="318"/>
    <cellStyle name="Percent [2]_BGC 2015 trim 26 ianuarie retea final" xfId="319"/>
    <cellStyle name="Percent 2" xfId="320"/>
    <cellStyle name="Percent 2 2" xfId="321"/>
    <cellStyle name="Percent 2_BGC rectificare MFP 3 decembrie  retea ora 12 " xfId="322"/>
    <cellStyle name="Percent 3" xfId="323"/>
    <cellStyle name="Percent 4" xfId="324"/>
    <cellStyle name="Percent 5" xfId="325"/>
    <cellStyle name="percentage difference" xfId="326"/>
    <cellStyle name="percentage difference 2" xfId="327"/>
    <cellStyle name="percentage difference one decimal" xfId="328"/>
    <cellStyle name="percentage difference one decimal 2" xfId="329"/>
    <cellStyle name="percentage difference one decimal_BGC 2015 trim 26 ianuarie retea final" xfId="330"/>
    <cellStyle name="percentage difference zero decimal" xfId="331"/>
    <cellStyle name="percentage difference zero decimal 2" xfId="332"/>
    <cellStyle name="percentage difference zero decimal_BGC 2015 trim 26 ianuarie retea final" xfId="333"/>
    <cellStyle name="percentage difference_BGC 2014 trim 18 iulie retea si semestru -cu MF tinta 8400" xfId="334"/>
    <cellStyle name="Pevný" xfId="335"/>
    <cellStyle name="Pevný 2" xfId="336"/>
    <cellStyle name="Pevný_BGC 2015 trim 26 ianuarie retea final" xfId="337"/>
    <cellStyle name="Presentation" xfId="338"/>
    <cellStyle name="Presentation 2" xfId="339"/>
    <cellStyle name="Presentation_BGC 2015 trim 26 ianuarie retea final" xfId="340"/>
    <cellStyle name="Publication" xfId="341"/>
    <cellStyle name="Red Text" xfId="342"/>
    <cellStyle name="reduced" xfId="343"/>
    <cellStyle name="s1" xfId="344"/>
    <cellStyle name="Satisfaisant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Virgulă_BGC  OCT  2010 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S63"/>
  <sheetViews>
    <sheetView showZeros="0" tabSelected="1" zoomScale="75" zoomScaleNormal="75" zoomScaleSheetLayoutView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48" sqref="K48"/>
    </sheetView>
  </sheetViews>
  <sheetFormatPr defaultColWidth="8.8515625" defaultRowHeight="19.5" customHeight="1" outlineLevelRow="1"/>
  <cols>
    <col min="1" max="2" width="3.8515625" style="1" customWidth="1"/>
    <col min="3" max="3" width="52.140625" style="2" customWidth="1"/>
    <col min="4" max="4" width="21.140625" style="2" customWidth="1"/>
    <col min="5" max="5" width="12.140625" style="2" customWidth="1"/>
    <col min="6" max="6" width="17.00390625" style="15" customWidth="1"/>
    <col min="7" max="7" width="13.8515625" style="15" customWidth="1"/>
    <col min="8" max="8" width="16.8515625" style="15" customWidth="1"/>
    <col min="9" max="9" width="11.00390625" style="15" customWidth="1"/>
    <col min="10" max="10" width="11.57421875" style="2" customWidth="1"/>
    <col min="11" max="11" width="13.28125" style="2" customWidth="1"/>
    <col min="12" max="12" width="10.8515625" style="2" customWidth="1"/>
    <col min="13" max="13" width="13.7109375" style="2" customWidth="1"/>
    <col min="14" max="14" width="12.140625" style="6" customWidth="1"/>
    <col min="15" max="15" width="12.421875" style="2" customWidth="1"/>
    <col min="16" max="16" width="12.7109375" style="6" customWidth="1"/>
    <col min="17" max="17" width="10.421875" style="2" customWidth="1"/>
    <col min="18" max="18" width="15.7109375" style="7" customWidth="1"/>
    <col min="19" max="19" width="9.57421875" style="8" customWidth="1"/>
    <col min="20" max="16384" width="8.8515625" style="1" customWidth="1"/>
  </cols>
  <sheetData>
    <row r="1" spans="4:10" ht="23.25" customHeight="1">
      <c r="D1" s="1"/>
      <c r="E1" s="1"/>
      <c r="F1" s="3"/>
      <c r="G1" s="3"/>
      <c r="H1" s="3"/>
      <c r="I1" s="4"/>
      <c r="J1" s="5"/>
    </row>
    <row r="2" spans="3:19" ht="15" customHeight="1">
      <c r="C2" s="1"/>
      <c r="D2" s="9"/>
      <c r="E2" s="10"/>
      <c r="F2" s="11"/>
      <c r="G2" s="11"/>
      <c r="H2" s="11"/>
      <c r="I2" s="11"/>
      <c r="J2" s="9"/>
      <c r="K2" s="12"/>
      <c r="L2" s="10"/>
      <c r="M2" s="1"/>
      <c r="N2" s="13"/>
      <c r="O2" s="125"/>
      <c r="P2" s="125"/>
      <c r="Q2" s="125"/>
      <c r="R2" s="125"/>
      <c r="S2" s="125"/>
    </row>
    <row r="3" spans="3:19" ht="22.5" customHeight="1" outlineLevel="1">
      <c r="C3" s="124" t="s">
        <v>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3:19" ht="15" outlineLevel="1"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3:19" ht="15" outlineLevel="1"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ht="24" customHeight="1" outlineLevel="1"/>
    <row r="7" spans="3:19" ht="15.75" customHeight="1" outlineLevel="1">
      <c r="C7" s="16"/>
      <c r="D7" s="17"/>
      <c r="E7" s="17"/>
      <c r="F7" s="18"/>
      <c r="G7" s="19"/>
      <c r="H7" s="18"/>
      <c r="I7" s="18"/>
      <c r="K7" s="17"/>
      <c r="L7" s="17"/>
      <c r="M7" s="17"/>
      <c r="N7" s="17"/>
      <c r="O7" s="17"/>
      <c r="P7" s="17"/>
      <c r="Q7" s="6" t="s">
        <v>2</v>
      </c>
      <c r="R7" s="20">
        <v>701000</v>
      </c>
      <c r="S7" s="17"/>
    </row>
    <row r="8" spans="3:19" ht="15" outlineLevel="1">
      <c r="C8" s="3"/>
      <c r="D8" s="21"/>
      <c r="E8" s="22"/>
      <c r="F8" s="23"/>
      <c r="G8" s="23"/>
      <c r="H8" s="23"/>
      <c r="I8" s="23"/>
      <c r="J8" s="17"/>
      <c r="K8" s="1"/>
      <c r="L8" s="1"/>
      <c r="M8" s="1"/>
      <c r="N8" s="12"/>
      <c r="O8" s="22"/>
      <c r="P8" s="24"/>
      <c r="Q8" s="22"/>
      <c r="R8" s="25"/>
      <c r="S8" s="26" t="s">
        <v>3</v>
      </c>
    </row>
    <row r="9" spans="3:19" ht="15">
      <c r="C9" s="27"/>
      <c r="D9" s="28" t="s">
        <v>4</v>
      </c>
      <c r="E9" s="28" t="s">
        <v>4</v>
      </c>
      <c r="F9" s="29" t="s">
        <v>4</v>
      </c>
      <c r="G9" s="29" t="s">
        <v>4</v>
      </c>
      <c r="H9" s="29" t="s">
        <v>5</v>
      </c>
      <c r="I9" s="29" t="s">
        <v>6</v>
      </c>
      <c r="J9" s="28" t="s">
        <v>4</v>
      </c>
      <c r="K9" s="28" t="s">
        <v>7</v>
      </c>
      <c r="L9" s="28" t="s">
        <v>8</v>
      </c>
      <c r="M9" s="28" t="s">
        <v>8</v>
      </c>
      <c r="N9" s="30" t="s">
        <v>9</v>
      </c>
      <c r="O9" s="28" t="s">
        <v>10</v>
      </c>
      <c r="P9" s="31" t="s">
        <v>9</v>
      </c>
      <c r="Q9" s="28" t="s">
        <v>11</v>
      </c>
      <c r="R9" s="128" t="s">
        <v>12</v>
      </c>
      <c r="S9" s="128"/>
    </row>
    <row r="10" spans="3:19" ht="15">
      <c r="C10" s="22"/>
      <c r="D10" s="32" t="s">
        <v>13</v>
      </c>
      <c r="E10" s="32" t="s">
        <v>14</v>
      </c>
      <c r="F10" s="33" t="s">
        <v>15</v>
      </c>
      <c r="G10" s="33" t="s">
        <v>16</v>
      </c>
      <c r="H10" s="33" t="s">
        <v>17</v>
      </c>
      <c r="I10" s="33" t="s">
        <v>18</v>
      </c>
      <c r="J10" s="32" t="s">
        <v>19</v>
      </c>
      <c r="K10" s="32" t="s">
        <v>18</v>
      </c>
      <c r="L10" s="32" t="s">
        <v>20</v>
      </c>
      <c r="M10" s="32" t="s">
        <v>21</v>
      </c>
      <c r="N10" s="34"/>
      <c r="O10" s="32" t="s">
        <v>22</v>
      </c>
      <c r="P10" s="35" t="s">
        <v>23</v>
      </c>
      <c r="Q10" s="36" t="s">
        <v>24</v>
      </c>
      <c r="R10" s="129"/>
      <c r="S10" s="129"/>
    </row>
    <row r="11" spans="3:19" ht="15.75" customHeight="1">
      <c r="C11" s="37"/>
      <c r="D11" s="32" t="s">
        <v>25</v>
      </c>
      <c r="E11" s="32" t="s">
        <v>26</v>
      </c>
      <c r="F11" s="33" t="s">
        <v>27</v>
      </c>
      <c r="G11" s="33" t="s">
        <v>28</v>
      </c>
      <c r="H11" s="33" t="s">
        <v>29</v>
      </c>
      <c r="I11" s="33" t="s">
        <v>30</v>
      </c>
      <c r="J11" s="32" t="s">
        <v>31</v>
      </c>
      <c r="K11" s="32" t="s">
        <v>32</v>
      </c>
      <c r="L11" s="32" t="s">
        <v>33</v>
      </c>
      <c r="M11" s="32" t="s">
        <v>34</v>
      </c>
      <c r="N11" s="34"/>
      <c r="O11" s="32" t="s">
        <v>35</v>
      </c>
      <c r="P11" s="35" t="s">
        <v>36</v>
      </c>
      <c r="Q11" s="36" t="s">
        <v>37</v>
      </c>
      <c r="R11" s="129"/>
      <c r="S11" s="129"/>
    </row>
    <row r="12" spans="3:19" ht="15">
      <c r="C12" s="38"/>
      <c r="D12" s="39"/>
      <c r="E12" s="32" t="s">
        <v>38</v>
      </c>
      <c r="F12" s="33"/>
      <c r="G12" s="33" t="s">
        <v>39</v>
      </c>
      <c r="H12" s="33" t="s">
        <v>40</v>
      </c>
      <c r="I12" s="33"/>
      <c r="J12" s="32" t="s">
        <v>41</v>
      </c>
      <c r="K12" s="32" t="s">
        <v>42</v>
      </c>
      <c r="L12" s="32"/>
      <c r="M12" s="32" t="s">
        <v>43</v>
      </c>
      <c r="N12" s="34"/>
      <c r="O12" s="32" t="s">
        <v>44</v>
      </c>
      <c r="P12" s="34" t="s">
        <v>45</v>
      </c>
      <c r="Q12" s="36" t="s">
        <v>46</v>
      </c>
      <c r="R12" s="129"/>
      <c r="S12" s="129"/>
    </row>
    <row r="13" spans="3:19" ht="15">
      <c r="C13" s="22"/>
      <c r="D13" s="1"/>
      <c r="E13" s="32" t="s">
        <v>47</v>
      </c>
      <c r="F13" s="33"/>
      <c r="G13" s="33"/>
      <c r="H13" s="33" t="s">
        <v>48</v>
      </c>
      <c r="I13" s="33"/>
      <c r="J13" s="32" t="s">
        <v>49</v>
      </c>
      <c r="K13" s="32"/>
      <c r="L13" s="32"/>
      <c r="M13" s="32" t="s">
        <v>50</v>
      </c>
      <c r="N13" s="34"/>
      <c r="O13" s="32"/>
      <c r="P13" s="34"/>
      <c r="Q13" s="36"/>
      <c r="R13" s="127" t="s">
        <v>51</v>
      </c>
      <c r="S13" s="126" t="s">
        <v>52</v>
      </c>
    </row>
    <row r="14" spans="3:19" ht="35.25" customHeight="1">
      <c r="C14" s="22"/>
      <c r="D14" s="1"/>
      <c r="E14" s="42"/>
      <c r="F14" s="42"/>
      <c r="G14" s="42"/>
      <c r="H14" s="33" t="s">
        <v>53</v>
      </c>
      <c r="I14" s="33"/>
      <c r="J14" s="43" t="s">
        <v>54</v>
      </c>
      <c r="K14" s="32"/>
      <c r="L14" s="32"/>
      <c r="M14" s="43" t="s">
        <v>55</v>
      </c>
      <c r="N14" s="34"/>
      <c r="O14" s="32"/>
      <c r="P14" s="34"/>
      <c r="Q14" s="36"/>
      <c r="R14" s="127"/>
      <c r="S14" s="126"/>
    </row>
    <row r="15" spans="3:19" ht="15" customHeight="1">
      <c r="C15" s="44"/>
      <c r="D15" s="45"/>
      <c r="E15" s="1"/>
      <c r="F15" s="46"/>
      <c r="G15" s="47"/>
      <c r="H15" s="48"/>
      <c r="I15" s="49"/>
      <c r="J15" s="1" t="s">
        <v>56</v>
      </c>
      <c r="K15" s="43"/>
      <c r="L15" s="43"/>
      <c r="M15" s="43"/>
      <c r="N15" s="14"/>
      <c r="O15" s="43"/>
      <c r="P15" s="14"/>
      <c r="Q15" s="50"/>
      <c r="R15" s="40"/>
      <c r="S15" s="41"/>
    </row>
    <row r="16" spans="3:19" s="59" customFormat="1" ht="30.75" customHeight="1">
      <c r="C16" s="60" t="s">
        <v>57</v>
      </c>
      <c r="D16" s="61">
        <f>D17+D33+D34+D35+D36+D37+D38++D39+D40</f>
        <v>63151.739991</v>
      </c>
      <c r="E16" s="120">
        <f>E17+E33+E34+E35+E36+E37+E38</f>
        <v>36479.94328033333</v>
      </c>
      <c r="F16" s="61">
        <f aca="true" t="shared" si="0" ref="F16:M16">F17+F33+F34+F37+F38+F35+F36</f>
        <v>32192.803612</v>
      </c>
      <c r="G16" s="61">
        <f t="shared" si="0"/>
        <v>1026.930707</v>
      </c>
      <c r="H16" s="61">
        <f t="shared" si="0"/>
        <v>12877.211201</v>
      </c>
      <c r="I16" s="61">
        <f t="shared" si="0"/>
        <v>0</v>
      </c>
      <c r="J16" s="62">
        <f t="shared" si="0"/>
        <v>11424.041226</v>
      </c>
      <c r="K16" s="62">
        <f t="shared" si="0"/>
        <v>268.868764</v>
      </c>
      <c r="L16" s="62">
        <f t="shared" si="0"/>
        <v>466.085022</v>
      </c>
      <c r="M16" s="120">
        <f t="shared" si="0"/>
        <v>1604.0968900000003</v>
      </c>
      <c r="N16" s="63">
        <f aca="true" t="shared" si="1" ref="N16:N40">SUM(D16:M16)</f>
        <v>159491.72069333334</v>
      </c>
      <c r="O16" s="120">
        <f>O17+O33+O34+O37+O35</f>
        <v>-26626.63305766</v>
      </c>
      <c r="P16" s="63">
        <f aca="true" t="shared" si="2" ref="P16:P40">N16+O16</f>
        <v>132865.08763567335</v>
      </c>
      <c r="Q16" s="120">
        <f>Q17+Q33+Q34+Q37+Q35</f>
        <v>-25.202932</v>
      </c>
      <c r="R16" s="121">
        <f aca="true" t="shared" si="3" ref="R16:R40">P16+Q16</f>
        <v>132839.88470367336</v>
      </c>
      <c r="S16" s="63">
        <f aca="true" t="shared" si="4" ref="S16:S40">R16/$R$7*100</f>
        <v>18.95005487926867</v>
      </c>
    </row>
    <row r="17" spans="3:19" s="14" customFormat="1" ht="18.75" customHeight="1">
      <c r="C17" s="64" t="s">
        <v>58</v>
      </c>
      <c r="D17" s="65">
        <f>D18+D31+D32</f>
        <v>60488.74706</v>
      </c>
      <c r="E17" s="65">
        <f>E18+E31+E32</f>
        <v>31318.254699999998</v>
      </c>
      <c r="F17" s="61">
        <f>F18+F31+F32</f>
        <v>20611.056612</v>
      </c>
      <c r="G17" s="61">
        <f>G18+G31+G32</f>
        <v>969.9707070000001</v>
      </c>
      <c r="H17" s="61">
        <f>H18+H31+H32</f>
        <v>12041.940201000001</v>
      </c>
      <c r="I17" s="61"/>
      <c r="J17" s="65">
        <f>J18+J31+J32</f>
        <v>6350.258551</v>
      </c>
      <c r="K17" s="65"/>
      <c r="L17" s="62">
        <f>L18+L31+L32</f>
        <v>466.085022</v>
      </c>
      <c r="M17" s="62">
        <f>M18+M31+M32</f>
        <v>723.8237800000002</v>
      </c>
      <c r="N17" s="65">
        <f t="shared" si="1"/>
        <v>132970.13663300002</v>
      </c>
      <c r="O17" s="65">
        <f>O18+O31+O32</f>
        <v>-6263.39745366</v>
      </c>
      <c r="P17" s="62">
        <f t="shared" si="2"/>
        <v>126706.73917934002</v>
      </c>
      <c r="Q17" s="65">
        <f>Q18+Q31+Q32</f>
        <v>0</v>
      </c>
      <c r="R17" s="51">
        <f t="shared" si="3"/>
        <v>126706.73917934002</v>
      </c>
      <c r="S17" s="62">
        <f t="shared" si="4"/>
        <v>18.075141109748934</v>
      </c>
    </row>
    <row r="18" spans="3:19" ht="28.5" customHeight="1">
      <c r="C18" s="66" t="s">
        <v>59</v>
      </c>
      <c r="D18" s="67">
        <f aca="true" t="shared" si="5" ref="D18:M18">D19+D23+D24+D29+D30</f>
        <v>54397.429393</v>
      </c>
      <c r="E18" s="67">
        <f t="shared" si="5"/>
        <v>25082.815446999997</v>
      </c>
      <c r="F18" s="68">
        <f t="shared" si="5"/>
        <v>0</v>
      </c>
      <c r="G18" s="68">
        <f t="shared" si="5"/>
        <v>0</v>
      </c>
      <c r="H18" s="69">
        <f t="shared" si="5"/>
        <v>978.983139</v>
      </c>
      <c r="I18" s="68">
        <f t="shared" si="5"/>
        <v>0</v>
      </c>
      <c r="J18" s="67">
        <f t="shared" si="5"/>
        <v>1191.309198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67">
        <f t="shared" si="1"/>
        <v>81650.537177</v>
      </c>
      <c r="O18" s="70">
        <f>O19+O23+O24+O29+O30</f>
        <v>0</v>
      </c>
      <c r="P18" s="67">
        <f t="shared" si="2"/>
        <v>81650.537177</v>
      </c>
      <c r="Q18" s="70">
        <f>Q19+Q23+Q24+Q29+Q30</f>
        <v>0</v>
      </c>
      <c r="R18" s="71">
        <f t="shared" si="3"/>
        <v>81650.537177</v>
      </c>
      <c r="S18" s="67">
        <f t="shared" si="4"/>
        <v>11.647722849786021</v>
      </c>
    </row>
    <row r="19" spans="3:19" ht="33.75" customHeight="1">
      <c r="C19" s="72" t="s">
        <v>60</v>
      </c>
      <c r="D19" s="67">
        <f aca="true" t="shared" si="6" ref="D19:I19">D20+D21+D22</f>
        <v>15429.346996999999</v>
      </c>
      <c r="E19" s="67">
        <f t="shared" si="6"/>
        <v>10283.912966000002</v>
      </c>
      <c r="F19" s="68">
        <f t="shared" si="6"/>
        <v>0</v>
      </c>
      <c r="G19" s="68">
        <f t="shared" si="6"/>
        <v>0</v>
      </c>
      <c r="H19" s="68">
        <f t="shared" si="6"/>
        <v>0</v>
      </c>
      <c r="I19" s="68">
        <f t="shared" si="6"/>
        <v>0</v>
      </c>
      <c r="J19" s="70"/>
      <c r="K19" s="70">
        <f>K20+K21+K22</f>
        <v>0</v>
      </c>
      <c r="L19" s="54">
        <f>L20+L21+L22</f>
        <v>0</v>
      </c>
      <c r="M19" s="70">
        <f>M20+M21+M22</f>
        <v>0</v>
      </c>
      <c r="N19" s="67">
        <f t="shared" si="1"/>
        <v>25713.259963</v>
      </c>
      <c r="O19" s="70">
        <f>O20+O21+O22</f>
        <v>0</v>
      </c>
      <c r="P19" s="67">
        <f t="shared" si="2"/>
        <v>25713.259963</v>
      </c>
      <c r="Q19" s="70">
        <f>Q20+Q21+Q22</f>
        <v>0</v>
      </c>
      <c r="R19" s="71">
        <f t="shared" si="3"/>
        <v>25713.259963</v>
      </c>
      <c r="S19" s="67">
        <f t="shared" si="4"/>
        <v>3.6680827336661914</v>
      </c>
    </row>
    <row r="20" spans="3:19" ht="22.5" customHeight="1">
      <c r="C20" s="73" t="s">
        <v>61</v>
      </c>
      <c r="D20" s="54">
        <v>9472.058953</v>
      </c>
      <c r="E20" s="54">
        <v>33.328506</v>
      </c>
      <c r="F20" s="68"/>
      <c r="G20" s="68"/>
      <c r="H20" s="68"/>
      <c r="I20" s="68"/>
      <c r="J20" s="67"/>
      <c r="K20" s="54"/>
      <c r="L20" s="54"/>
      <c r="M20" s="54"/>
      <c r="N20" s="67">
        <f t="shared" si="1"/>
        <v>9505.387459</v>
      </c>
      <c r="O20" s="54"/>
      <c r="P20" s="67">
        <f t="shared" si="2"/>
        <v>9505.387459</v>
      </c>
      <c r="Q20" s="54"/>
      <c r="R20" s="71">
        <f t="shared" si="3"/>
        <v>9505.387459</v>
      </c>
      <c r="S20" s="67">
        <f t="shared" si="4"/>
        <v>1.3559753864479316</v>
      </c>
    </row>
    <row r="21" spans="3:19" ht="30" customHeight="1">
      <c r="C21" s="73" t="s">
        <v>62</v>
      </c>
      <c r="D21" s="54">
        <v>4991.610043999999</v>
      </c>
      <c r="E21" s="54">
        <v>10242.838047000001</v>
      </c>
      <c r="F21" s="56"/>
      <c r="G21" s="56"/>
      <c r="H21" s="56"/>
      <c r="I21" s="56"/>
      <c r="J21" s="67"/>
      <c r="K21" s="54"/>
      <c r="L21" s="54"/>
      <c r="M21" s="54"/>
      <c r="N21" s="67">
        <f t="shared" si="1"/>
        <v>15234.448091</v>
      </c>
      <c r="O21" s="54"/>
      <c r="P21" s="67">
        <f t="shared" si="2"/>
        <v>15234.448091</v>
      </c>
      <c r="Q21" s="54"/>
      <c r="R21" s="71">
        <f t="shared" si="3"/>
        <v>15234.448091</v>
      </c>
      <c r="S21" s="67">
        <f t="shared" si="4"/>
        <v>2.1732450914407986</v>
      </c>
    </row>
    <row r="22" spans="3:19" ht="36" customHeight="1">
      <c r="C22" s="74" t="s">
        <v>63</v>
      </c>
      <c r="D22" s="54">
        <v>965.678</v>
      </c>
      <c r="E22" s="54">
        <v>7.746413</v>
      </c>
      <c r="F22" s="56"/>
      <c r="G22" s="56"/>
      <c r="H22" s="56"/>
      <c r="I22" s="56"/>
      <c r="J22" s="67"/>
      <c r="K22" s="54"/>
      <c r="L22" s="54"/>
      <c r="M22" s="54"/>
      <c r="N22" s="67">
        <f t="shared" si="1"/>
        <v>973.424413</v>
      </c>
      <c r="O22" s="54"/>
      <c r="P22" s="67">
        <f t="shared" si="2"/>
        <v>973.424413</v>
      </c>
      <c r="Q22" s="54"/>
      <c r="R22" s="71">
        <f t="shared" si="3"/>
        <v>973.424413</v>
      </c>
      <c r="S22" s="67">
        <f t="shared" si="4"/>
        <v>0.13886225577746078</v>
      </c>
    </row>
    <row r="23" spans="3:19" ht="23.25" customHeight="1">
      <c r="C23" s="72" t="s">
        <v>64</v>
      </c>
      <c r="D23" s="54">
        <v>605.860075</v>
      </c>
      <c r="E23" s="54">
        <v>3116.506988</v>
      </c>
      <c r="F23" s="68"/>
      <c r="G23" s="68"/>
      <c r="H23" s="68"/>
      <c r="I23" s="68"/>
      <c r="J23" s="67"/>
      <c r="K23" s="54"/>
      <c r="L23" s="54"/>
      <c r="M23" s="54"/>
      <c r="N23" s="67">
        <f t="shared" si="1"/>
        <v>3722.367063</v>
      </c>
      <c r="O23" s="54"/>
      <c r="P23" s="67">
        <f t="shared" si="2"/>
        <v>3722.367063</v>
      </c>
      <c r="Q23" s="54"/>
      <c r="R23" s="71">
        <f t="shared" si="3"/>
        <v>3722.367063</v>
      </c>
      <c r="S23" s="67">
        <f t="shared" si="4"/>
        <v>0.5310081402282454</v>
      </c>
    </row>
    <row r="24" spans="3:19" ht="36.75" customHeight="1">
      <c r="C24" s="75" t="s">
        <v>65</v>
      </c>
      <c r="D24" s="58">
        <f>SUM(D25:D28)</f>
        <v>37944.898051000004</v>
      </c>
      <c r="E24" s="58">
        <f aca="true" t="shared" si="7" ref="E24:M24">E25+E26+E27+E28</f>
        <v>11572.075309999998</v>
      </c>
      <c r="F24" s="56">
        <f t="shared" si="7"/>
        <v>0</v>
      </c>
      <c r="G24" s="56">
        <f t="shared" si="7"/>
        <v>0</v>
      </c>
      <c r="H24" s="76">
        <f t="shared" si="7"/>
        <v>978.983139</v>
      </c>
      <c r="I24" s="56">
        <f t="shared" si="7"/>
        <v>0</v>
      </c>
      <c r="J24" s="58">
        <f t="shared" si="7"/>
        <v>1033.9740299999999</v>
      </c>
      <c r="K24" s="54">
        <f t="shared" si="7"/>
        <v>0</v>
      </c>
      <c r="L24" s="54">
        <f t="shared" si="7"/>
        <v>0</v>
      </c>
      <c r="M24" s="54">
        <f t="shared" si="7"/>
        <v>0</v>
      </c>
      <c r="N24" s="67">
        <f t="shared" si="1"/>
        <v>51529.930530000005</v>
      </c>
      <c r="O24" s="54">
        <f>O25+O26+O27</f>
        <v>0</v>
      </c>
      <c r="P24" s="67">
        <f t="shared" si="2"/>
        <v>51529.930530000005</v>
      </c>
      <c r="Q24" s="54">
        <f>Q25+Q26+Q27</f>
        <v>0</v>
      </c>
      <c r="R24" s="71">
        <f t="shared" si="3"/>
        <v>51529.930530000005</v>
      </c>
      <c r="S24" s="67">
        <f t="shared" si="4"/>
        <v>7.3509173366619125</v>
      </c>
    </row>
    <row r="25" spans="3:19" ht="25.5" customHeight="1">
      <c r="C25" s="73" t="s">
        <v>66</v>
      </c>
      <c r="D25" s="54">
        <v>23261.673000000003</v>
      </c>
      <c r="E25" s="54">
        <v>10653.737</v>
      </c>
      <c r="F25" s="68"/>
      <c r="G25" s="68"/>
      <c r="H25" s="68"/>
      <c r="I25" s="68"/>
      <c r="J25" s="67"/>
      <c r="K25" s="54"/>
      <c r="L25" s="54"/>
      <c r="M25" s="54"/>
      <c r="N25" s="67">
        <f t="shared" si="1"/>
        <v>33915.41</v>
      </c>
      <c r="O25" s="54"/>
      <c r="P25" s="67">
        <f t="shared" si="2"/>
        <v>33915.41</v>
      </c>
      <c r="Q25" s="54"/>
      <c r="R25" s="71">
        <f t="shared" si="3"/>
        <v>33915.41</v>
      </c>
      <c r="S25" s="67">
        <f t="shared" si="4"/>
        <v>4.838146932952925</v>
      </c>
    </row>
    <row r="26" spans="3:19" ht="20.25" customHeight="1">
      <c r="C26" s="73" t="s">
        <v>67</v>
      </c>
      <c r="D26" s="54">
        <v>13515.305049</v>
      </c>
      <c r="E26" s="54"/>
      <c r="F26" s="56"/>
      <c r="G26" s="56"/>
      <c r="H26" s="56"/>
      <c r="I26" s="56"/>
      <c r="J26" s="77">
        <v>660.485956</v>
      </c>
      <c r="K26" s="54"/>
      <c r="L26" s="54"/>
      <c r="M26" s="54"/>
      <c r="N26" s="67">
        <f t="shared" si="1"/>
        <v>14175.791005000001</v>
      </c>
      <c r="O26" s="54"/>
      <c r="P26" s="67">
        <f t="shared" si="2"/>
        <v>14175.791005000001</v>
      </c>
      <c r="Q26" s="54"/>
      <c r="R26" s="71">
        <f t="shared" si="3"/>
        <v>14175.791005000001</v>
      </c>
      <c r="S26" s="67">
        <f t="shared" si="4"/>
        <v>2.022224109129815</v>
      </c>
    </row>
    <row r="27" spans="3:19" s="79" customFormat="1" ht="36.75" customHeight="1">
      <c r="C27" s="78" t="s">
        <v>68</v>
      </c>
      <c r="D27" s="54">
        <v>649.742837</v>
      </c>
      <c r="E27" s="54">
        <v>30.320901</v>
      </c>
      <c r="F27" s="56"/>
      <c r="G27" s="56">
        <v>0</v>
      </c>
      <c r="H27" s="56">
        <v>978.983139</v>
      </c>
      <c r="I27" s="56"/>
      <c r="J27" s="77">
        <v>5.080709</v>
      </c>
      <c r="K27" s="54"/>
      <c r="L27" s="54"/>
      <c r="M27" s="54"/>
      <c r="N27" s="67">
        <f t="shared" si="1"/>
        <v>1664.1275860000003</v>
      </c>
      <c r="O27" s="54"/>
      <c r="P27" s="67">
        <f t="shared" si="2"/>
        <v>1664.1275860000003</v>
      </c>
      <c r="Q27" s="54"/>
      <c r="R27" s="71">
        <f t="shared" si="3"/>
        <v>1664.1275860000003</v>
      </c>
      <c r="S27" s="67">
        <f t="shared" si="4"/>
        <v>0.23739337888730389</v>
      </c>
    </row>
    <row r="28" spans="3:19" ht="58.5" customHeight="1">
      <c r="C28" s="78" t="s">
        <v>69</v>
      </c>
      <c r="D28" s="54">
        <v>518.177165</v>
      </c>
      <c r="E28" s="54">
        <v>888.017409</v>
      </c>
      <c r="F28" s="56"/>
      <c r="G28" s="56"/>
      <c r="H28" s="56"/>
      <c r="I28" s="56"/>
      <c r="J28" s="54">
        <v>368.407365</v>
      </c>
      <c r="K28" s="80"/>
      <c r="L28" s="54"/>
      <c r="M28" s="54"/>
      <c r="N28" s="67">
        <f t="shared" si="1"/>
        <v>1774.6019390000001</v>
      </c>
      <c r="O28" s="54"/>
      <c r="P28" s="67">
        <f t="shared" si="2"/>
        <v>1774.6019390000001</v>
      </c>
      <c r="Q28" s="54"/>
      <c r="R28" s="71">
        <f t="shared" si="3"/>
        <v>1774.6019390000001</v>
      </c>
      <c r="S28" s="67">
        <f t="shared" si="4"/>
        <v>0.2531529156918688</v>
      </c>
    </row>
    <row r="29" spans="3:19" ht="36" customHeight="1">
      <c r="C29" s="75" t="s">
        <v>70</v>
      </c>
      <c r="D29" s="54">
        <v>412.45703</v>
      </c>
      <c r="E29" s="54">
        <v>0</v>
      </c>
      <c r="F29" s="56"/>
      <c r="G29" s="56"/>
      <c r="H29" s="56"/>
      <c r="I29" s="56"/>
      <c r="J29" s="54">
        <v>0</v>
      </c>
      <c r="K29" s="54"/>
      <c r="L29" s="54"/>
      <c r="M29" s="54"/>
      <c r="N29" s="67">
        <f t="shared" si="1"/>
        <v>412.45703</v>
      </c>
      <c r="O29" s="54"/>
      <c r="P29" s="67">
        <f t="shared" si="2"/>
        <v>412.45703</v>
      </c>
      <c r="Q29" s="54"/>
      <c r="R29" s="71">
        <f t="shared" si="3"/>
        <v>412.45703</v>
      </c>
      <c r="S29" s="67">
        <f t="shared" si="4"/>
        <v>0.05883837803138373</v>
      </c>
    </row>
    <row r="30" spans="3:19" ht="33" customHeight="1">
      <c r="C30" s="81" t="s">
        <v>71</v>
      </c>
      <c r="D30" s="54">
        <v>4.86724</v>
      </c>
      <c r="E30" s="54">
        <v>110.320183</v>
      </c>
      <c r="F30" s="56"/>
      <c r="G30" s="56"/>
      <c r="H30" s="56"/>
      <c r="I30" s="56"/>
      <c r="J30" s="52">
        <v>157.335168</v>
      </c>
      <c r="K30" s="54"/>
      <c r="L30" s="54"/>
      <c r="M30" s="54"/>
      <c r="N30" s="67">
        <f t="shared" si="1"/>
        <v>272.52259100000003</v>
      </c>
      <c r="O30" s="54"/>
      <c r="P30" s="67">
        <f t="shared" si="2"/>
        <v>272.52259100000003</v>
      </c>
      <c r="Q30" s="54"/>
      <c r="R30" s="71">
        <f t="shared" si="3"/>
        <v>272.52259100000003</v>
      </c>
      <c r="S30" s="67">
        <f t="shared" si="4"/>
        <v>0.038876261198288166</v>
      </c>
    </row>
    <row r="31" spans="3:19" ht="27.75" customHeight="1">
      <c r="C31" s="82" t="s">
        <v>72</v>
      </c>
      <c r="D31" s="54">
        <v>107.437832</v>
      </c>
      <c r="E31" s="54"/>
      <c r="F31" s="56">
        <v>20553.213472</v>
      </c>
      <c r="G31" s="56">
        <v>966.373</v>
      </c>
      <c r="H31" s="56">
        <v>11047.54</v>
      </c>
      <c r="I31" s="56"/>
      <c r="J31" s="54">
        <v>2.343443</v>
      </c>
      <c r="K31" s="54"/>
      <c r="L31" s="54"/>
      <c r="M31" s="54"/>
      <c r="N31" s="67">
        <f t="shared" si="1"/>
        <v>32676.907747</v>
      </c>
      <c r="O31" s="83">
        <v>-115.966869</v>
      </c>
      <c r="P31" s="67">
        <f t="shared" si="2"/>
        <v>32560.940878</v>
      </c>
      <c r="Q31" s="54"/>
      <c r="R31" s="71">
        <f t="shared" si="3"/>
        <v>32560.940878</v>
      </c>
      <c r="S31" s="67">
        <f t="shared" si="4"/>
        <v>4.644927372039944</v>
      </c>
    </row>
    <row r="32" spans="3:19" ht="27" customHeight="1">
      <c r="C32" s="84" t="s">
        <v>73</v>
      </c>
      <c r="D32" s="85">
        <v>5983.879835</v>
      </c>
      <c r="E32" s="54">
        <v>6235.4392530000005</v>
      </c>
      <c r="F32" s="86">
        <v>57.84314</v>
      </c>
      <c r="G32" s="56">
        <v>3.597707</v>
      </c>
      <c r="H32" s="56">
        <v>15.417062</v>
      </c>
      <c r="I32" s="56"/>
      <c r="J32" s="54">
        <v>5156.60591</v>
      </c>
      <c r="K32" s="87"/>
      <c r="L32" s="54">
        <v>466.085022</v>
      </c>
      <c r="M32" s="54">
        <v>723.8237800000002</v>
      </c>
      <c r="N32" s="67">
        <f t="shared" si="1"/>
        <v>18642.691709</v>
      </c>
      <c r="O32" s="83">
        <v>-6147.43058466</v>
      </c>
      <c r="P32" s="67">
        <f t="shared" si="2"/>
        <v>12495.261124339999</v>
      </c>
      <c r="Q32" s="54"/>
      <c r="R32" s="71">
        <f t="shared" si="3"/>
        <v>12495.261124339999</v>
      </c>
      <c r="S32" s="67">
        <f t="shared" si="4"/>
        <v>1.7824908879229668</v>
      </c>
    </row>
    <row r="33" spans="3:19" ht="24" customHeight="1">
      <c r="C33" s="84" t="s">
        <v>74</v>
      </c>
      <c r="D33" s="54">
        <v>0</v>
      </c>
      <c r="E33" s="54">
        <v>2881.5426419999994</v>
      </c>
      <c r="F33" s="56">
        <v>11578.051</v>
      </c>
      <c r="G33" s="56">
        <v>0</v>
      </c>
      <c r="H33" s="56">
        <v>835.248</v>
      </c>
      <c r="I33" s="56"/>
      <c r="J33" s="54">
        <v>4156.945088</v>
      </c>
      <c r="K33" s="88">
        <v>31.175763999999994</v>
      </c>
      <c r="L33" s="54"/>
      <c r="M33" s="89">
        <v>880.2731100000001</v>
      </c>
      <c r="N33" s="67">
        <f t="shared" si="1"/>
        <v>20363.235604</v>
      </c>
      <c r="O33" s="58">
        <f>-N33</f>
        <v>-20363.235604</v>
      </c>
      <c r="P33" s="67">
        <f t="shared" si="2"/>
        <v>0</v>
      </c>
      <c r="Q33" s="54"/>
      <c r="R33" s="71">
        <f t="shared" si="3"/>
        <v>0</v>
      </c>
      <c r="S33" s="67">
        <f t="shared" si="4"/>
        <v>0</v>
      </c>
    </row>
    <row r="34" spans="3:19" ht="23.25" customHeight="1">
      <c r="C34" s="90" t="s">
        <v>75</v>
      </c>
      <c r="D34" s="54">
        <v>221.083962</v>
      </c>
      <c r="E34" s="54">
        <v>114.327077</v>
      </c>
      <c r="F34" s="56"/>
      <c r="G34" s="56"/>
      <c r="H34" s="56"/>
      <c r="I34" s="56"/>
      <c r="J34" s="54">
        <v>174.463505</v>
      </c>
      <c r="K34" s="87"/>
      <c r="L34" s="54"/>
      <c r="M34" s="54"/>
      <c r="N34" s="67">
        <f t="shared" si="1"/>
        <v>509.874544</v>
      </c>
      <c r="O34" s="54"/>
      <c r="P34" s="67">
        <f t="shared" si="2"/>
        <v>509.874544</v>
      </c>
      <c r="Q34" s="54"/>
      <c r="R34" s="71">
        <f t="shared" si="3"/>
        <v>509.874544</v>
      </c>
      <c r="S34" s="67">
        <f t="shared" si="4"/>
        <v>0.07273531298145507</v>
      </c>
    </row>
    <row r="35" spans="3:19" ht="20.25" customHeight="1">
      <c r="C35" s="90" t="s">
        <v>76</v>
      </c>
      <c r="D35" s="54"/>
      <c r="E35" s="54">
        <v>3.785861333333332</v>
      </c>
      <c r="F35" s="56"/>
      <c r="G35" s="56"/>
      <c r="H35" s="56">
        <v>0</v>
      </c>
      <c r="I35" s="56"/>
      <c r="J35" s="54"/>
      <c r="K35" s="54"/>
      <c r="L35" s="54"/>
      <c r="M35" s="54">
        <v>0</v>
      </c>
      <c r="N35" s="67">
        <f t="shared" si="1"/>
        <v>3.785861333333332</v>
      </c>
      <c r="O35" s="58"/>
      <c r="P35" s="67">
        <f t="shared" si="2"/>
        <v>3.785861333333332</v>
      </c>
      <c r="Q35" s="54"/>
      <c r="R35" s="71">
        <f t="shared" si="3"/>
        <v>3.785861333333332</v>
      </c>
      <c r="S35" s="67">
        <f t="shared" si="4"/>
        <v>0.0005400658107465524</v>
      </c>
    </row>
    <row r="36" spans="3:19" ht="20.25" customHeight="1">
      <c r="C36" s="53" t="s">
        <v>77</v>
      </c>
      <c r="D36" s="57">
        <v>2060.375</v>
      </c>
      <c r="E36" s="54">
        <v>2162.0330000000004</v>
      </c>
      <c r="F36" s="54">
        <v>3.696</v>
      </c>
      <c r="G36" s="54">
        <v>56.96</v>
      </c>
      <c r="H36" s="54">
        <v>0.023</v>
      </c>
      <c r="I36" s="56"/>
      <c r="J36" s="54">
        <v>742.374082</v>
      </c>
      <c r="K36" s="54">
        <v>237.693</v>
      </c>
      <c r="L36" s="54"/>
      <c r="M36" s="54"/>
      <c r="N36" s="67">
        <f t="shared" si="1"/>
        <v>5263.154082000001</v>
      </c>
      <c r="O36" s="54"/>
      <c r="P36" s="67">
        <f t="shared" si="2"/>
        <v>5263.154082000001</v>
      </c>
      <c r="Q36" s="54"/>
      <c r="R36" s="71">
        <f t="shared" si="3"/>
        <v>5263.154082000001</v>
      </c>
      <c r="S36" s="67">
        <f t="shared" si="4"/>
        <v>0.7508065737517833</v>
      </c>
    </row>
    <row r="37" spans="3:19" ht="24.75" customHeight="1">
      <c r="C37" s="90" t="s">
        <v>78</v>
      </c>
      <c r="D37" s="54">
        <v>25.202932</v>
      </c>
      <c r="E37" s="54"/>
      <c r="F37" s="56"/>
      <c r="G37" s="56"/>
      <c r="H37" s="56"/>
      <c r="I37" s="56"/>
      <c r="J37" s="54">
        <v>0</v>
      </c>
      <c r="K37" s="54"/>
      <c r="L37" s="54"/>
      <c r="M37" s="54"/>
      <c r="N37" s="67">
        <f t="shared" si="1"/>
        <v>25.202932</v>
      </c>
      <c r="O37" s="54"/>
      <c r="P37" s="67">
        <f t="shared" si="2"/>
        <v>25.202932</v>
      </c>
      <c r="Q37" s="54">
        <f>-P37</f>
        <v>-25.202932</v>
      </c>
      <c r="R37" s="55">
        <f t="shared" si="3"/>
        <v>0</v>
      </c>
      <c r="S37" s="67">
        <f t="shared" si="4"/>
        <v>0</v>
      </c>
    </row>
    <row r="38" spans="3:19" ht="36.75" customHeight="1">
      <c r="C38" s="53" t="s">
        <v>79</v>
      </c>
      <c r="D38" s="57">
        <v>-11.046453</v>
      </c>
      <c r="E38" s="54"/>
      <c r="F38" s="56"/>
      <c r="G38" s="56">
        <v>0</v>
      </c>
      <c r="H38" s="56"/>
      <c r="I38" s="56"/>
      <c r="J38" s="67"/>
      <c r="K38" s="54"/>
      <c r="L38" s="54"/>
      <c r="M38" s="54"/>
      <c r="N38" s="67">
        <f t="shared" si="1"/>
        <v>-11.046453</v>
      </c>
      <c r="O38" s="54"/>
      <c r="P38" s="67">
        <f t="shared" si="2"/>
        <v>-11.046453</v>
      </c>
      <c r="Q38" s="54"/>
      <c r="R38" s="55">
        <f t="shared" si="3"/>
        <v>-11.046453</v>
      </c>
      <c r="S38" s="67">
        <f t="shared" si="4"/>
        <v>-0.0015758135520684735</v>
      </c>
    </row>
    <row r="39" spans="3:19" ht="57.75" customHeight="1">
      <c r="C39" s="53" t="s">
        <v>80</v>
      </c>
      <c r="D39" s="54">
        <v>-38.42251</v>
      </c>
      <c r="E39" s="54"/>
      <c r="F39" s="56"/>
      <c r="G39" s="56"/>
      <c r="H39" s="56"/>
      <c r="I39" s="56"/>
      <c r="J39" s="67"/>
      <c r="K39" s="54"/>
      <c r="L39" s="54"/>
      <c r="M39" s="54"/>
      <c r="N39" s="67">
        <f t="shared" si="1"/>
        <v>-38.42251</v>
      </c>
      <c r="O39" s="54"/>
      <c r="P39" s="67">
        <f t="shared" si="2"/>
        <v>-38.42251</v>
      </c>
      <c r="Q39" s="54"/>
      <c r="R39" s="55">
        <f t="shared" si="3"/>
        <v>-38.42251</v>
      </c>
      <c r="S39" s="67">
        <f t="shared" si="4"/>
        <v>-0.005481099857346648</v>
      </c>
    </row>
    <row r="40" spans="3:19" ht="54" customHeight="1">
      <c r="C40" s="53" t="s">
        <v>81</v>
      </c>
      <c r="D40" s="54">
        <v>405.8</v>
      </c>
      <c r="E40" s="54"/>
      <c r="F40" s="56"/>
      <c r="G40" s="56"/>
      <c r="H40" s="56"/>
      <c r="I40" s="56"/>
      <c r="J40" s="67"/>
      <c r="K40" s="54"/>
      <c r="L40" s="54"/>
      <c r="M40" s="54"/>
      <c r="N40" s="67">
        <f t="shared" si="1"/>
        <v>405.8</v>
      </c>
      <c r="O40" s="54"/>
      <c r="P40" s="67">
        <f t="shared" si="2"/>
        <v>405.8</v>
      </c>
      <c r="Q40" s="54"/>
      <c r="R40" s="55">
        <f t="shared" si="3"/>
        <v>405.8</v>
      </c>
      <c r="S40" s="67">
        <f t="shared" si="4"/>
        <v>0.05788873038516405</v>
      </c>
    </row>
    <row r="41" spans="3:19" s="91" customFormat="1" ht="30.75" customHeight="1">
      <c r="C41" s="92" t="s">
        <v>82</v>
      </c>
      <c r="D41" s="122">
        <f>D42+D55+D58+D61</f>
        <v>64754.39091700001</v>
      </c>
      <c r="E41" s="122">
        <f aca="true" t="shared" si="8" ref="E41:M41">E42+E55+E58+E61+E62</f>
        <v>34754.99707233333</v>
      </c>
      <c r="F41" s="122">
        <f t="shared" si="8"/>
        <v>31879.290315</v>
      </c>
      <c r="G41" s="122">
        <f t="shared" si="8"/>
        <v>786.0069890000001</v>
      </c>
      <c r="H41" s="122">
        <f t="shared" si="8"/>
        <v>12914.569167000001</v>
      </c>
      <c r="I41" s="122">
        <f t="shared" si="8"/>
        <v>0</v>
      </c>
      <c r="J41" s="122">
        <f t="shared" si="8"/>
        <v>9359.472443</v>
      </c>
      <c r="K41" s="122">
        <f t="shared" si="8"/>
        <v>242.804</v>
      </c>
      <c r="L41" s="123">
        <f t="shared" si="8"/>
        <v>738.089909</v>
      </c>
      <c r="M41" s="93">
        <f t="shared" si="8"/>
        <v>1444.42523</v>
      </c>
      <c r="N41" s="93">
        <f aca="true" t="shared" si="9" ref="N41:N61">SUM(D41:M41)</f>
        <v>156874.04604233333</v>
      </c>
      <c r="O41" s="122">
        <f>O42+O55+O58+O61+O62</f>
        <v>-26626.63336366</v>
      </c>
      <c r="P41" s="93">
        <f aca="true" t="shared" si="10" ref="P41:P61">N41+O41</f>
        <v>130247.41267867332</v>
      </c>
      <c r="Q41" s="122">
        <f>Q42+Q55+Q58+Q61+Q62</f>
        <v>-4818.521256000001</v>
      </c>
      <c r="R41" s="94">
        <f aca="true" t="shared" si="11" ref="R41:R58">P41+Q41</f>
        <v>125428.89142267332</v>
      </c>
      <c r="S41" s="93">
        <f aca="true" t="shared" si="12" ref="S41:S61">R41/$R$7*100</f>
        <v>17.89285184346267</v>
      </c>
    </row>
    <row r="42" spans="3:19" ht="19.5" customHeight="1">
      <c r="C42" s="95" t="s">
        <v>83</v>
      </c>
      <c r="D42" s="65">
        <f>SUM(D43:D47)+D54</f>
        <v>62564.84200700001</v>
      </c>
      <c r="E42" s="65">
        <f aca="true" t="shared" si="13" ref="E42:M42">E43+E44+E45+E46+E47+E54</f>
        <v>29030.607361333332</v>
      </c>
      <c r="F42" s="61">
        <f t="shared" si="13"/>
        <v>31899.127699999997</v>
      </c>
      <c r="G42" s="61">
        <f t="shared" si="13"/>
        <v>798.3929660000001</v>
      </c>
      <c r="H42" s="61">
        <f t="shared" si="13"/>
        <v>12929.239034</v>
      </c>
      <c r="I42" s="61">
        <f t="shared" si="13"/>
        <v>0</v>
      </c>
      <c r="J42" s="65">
        <f t="shared" si="13"/>
        <v>8870.410192</v>
      </c>
      <c r="K42" s="65">
        <f t="shared" si="13"/>
        <v>242.804</v>
      </c>
      <c r="L42" s="96">
        <f t="shared" si="13"/>
        <v>738.1918830000001</v>
      </c>
      <c r="M42" s="65">
        <f t="shared" si="13"/>
        <v>601.72698</v>
      </c>
      <c r="N42" s="67">
        <f t="shared" si="9"/>
        <v>147675.34212333336</v>
      </c>
      <c r="O42" s="65">
        <f>O43+O44+O45+O46+O47+O54</f>
        <v>-26543.80606366</v>
      </c>
      <c r="P42" s="67">
        <f t="shared" si="10"/>
        <v>121131.53605967337</v>
      </c>
      <c r="Q42" s="65">
        <f>Q43+Q44+Q45+Q46+Q47+Q54</f>
        <v>0</v>
      </c>
      <c r="R42" s="55">
        <f t="shared" si="11"/>
        <v>121131.53605967337</v>
      </c>
      <c r="S42" s="67">
        <f t="shared" si="12"/>
        <v>17.27981969467523</v>
      </c>
    </row>
    <row r="43" spans="2:19" ht="23.25" customHeight="1">
      <c r="B43" s="97"/>
      <c r="C43" s="98" t="s">
        <v>84</v>
      </c>
      <c r="D43" s="99">
        <v>12161.518803</v>
      </c>
      <c r="E43" s="100">
        <v>12693.185772333334</v>
      </c>
      <c r="F43" s="68">
        <v>97.152115</v>
      </c>
      <c r="G43" s="68">
        <v>56.290085</v>
      </c>
      <c r="H43" s="68">
        <v>88.783176</v>
      </c>
      <c r="I43" s="68"/>
      <c r="J43" s="100">
        <v>4367.050067</v>
      </c>
      <c r="K43" s="100">
        <v>0</v>
      </c>
      <c r="L43" s="70"/>
      <c r="M43" s="100">
        <v>165.75705</v>
      </c>
      <c r="N43" s="67">
        <f t="shared" si="9"/>
        <v>29629.73706833334</v>
      </c>
      <c r="O43" s="52"/>
      <c r="P43" s="67">
        <f t="shared" si="10"/>
        <v>29629.73706833334</v>
      </c>
      <c r="Q43" s="52"/>
      <c r="R43" s="55">
        <f t="shared" si="11"/>
        <v>29629.73706833334</v>
      </c>
      <c r="S43" s="67">
        <f t="shared" si="12"/>
        <v>4.226781322158821</v>
      </c>
    </row>
    <row r="44" spans="2:19" ht="23.25" customHeight="1">
      <c r="B44" s="97"/>
      <c r="C44" s="98" t="s">
        <v>85</v>
      </c>
      <c r="D44" s="100">
        <v>2588.940225</v>
      </c>
      <c r="E44" s="100">
        <v>8436.849282</v>
      </c>
      <c r="F44" s="68">
        <v>226.497587</v>
      </c>
      <c r="G44" s="68">
        <v>19.25981</v>
      </c>
      <c r="H44" s="68">
        <v>12011.02813</v>
      </c>
      <c r="I44" s="68">
        <v>0</v>
      </c>
      <c r="J44" s="70">
        <v>2787.110866</v>
      </c>
      <c r="K44" s="70">
        <v>0</v>
      </c>
      <c r="L44" s="70">
        <v>13.141151</v>
      </c>
      <c r="M44" s="70">
        <v>412.71251</v>
      </c>
      <c r="N44" s="67">
        <f t="shared" si="9"/>
        <v>26495.539561</v>
      </c>
      <c r="O44" s="58">
        <v>-6159.7117149999995</v>
      </c>
      <c r="P44" s="67">
        <f t="shared" si="10"/>
        <v>20335.827846</v>
      </c>
      <c r="Q44" s="52"/>
      <c r="R44" s="55">
        <f t="shared" si="11"/>
        <v>20335.827846</v>
      </c>
      <c r="S44" s="67">
        <f t="shared" si="12"/>
        <v>2.900974015121255</v>
      </c>
    </row>
    <row r="45" spans="2:19" ht="17.25" customHeight="1">
      <c r="B45" s="97"/>
      <c r="C45" s="98" t="s">
        <v>86</v>
      </c>
      <c r="D45" s="100">
        <v>5663.593061</v>
      </c>
      <c r="E45" s="100">
        <v>349.061307</v>
      </c>
      <c r="F45" s="68">
        <v>2.596017</v>
      </c>
      <c r="G45" s="68">
        <v>0.025681</v>
      </c>
      <c r="H45" s="68">
        <v>0.48907</v>
      </c>
      <c r="I45" s="68">
        <v>0</v>
      </c>
      <c r="J45" s="70">
        <v>0.360939</v>
      </c>
      <c r="K45" s="70">
        <v>0</v>
      </c>
      <c r="L45" s="100">
        <v>724.675332</v>
      </c>
      <c r="M45" s="70">
        <v>23.25742</v>
      </c>
      <c r="N45" s="67">
        <f t="shared" si="9"/>
        <v>6764.058826999999</v>
      </c>
      <c r="O45" s="58">
        <v>-26.111093659999998</v>
      </c>
      <c r="P45" s="67">
        <f t="shared" si="10"/>
        <v>6737.947733339999</v>
      </c>
      <c r="Q45" s="52"/>
      <c r="R45" s="55">
        <f t="shared" si="11"/>
        <v>6737.947733339999</v>
      </c>
      <c r="S45" s="67">
        <f t="shared" si="12"/>
        <v>0.9611908321455063</v>
      </c>
    </row>
    <row r="46" spans="2:19" ht="18.75" customHeight="1">
      <c r="B46" s="97"/>
      <c r="C46" s="98" t="s">
        <v>87</v>
      </c>
      <c r="D46" s="100">
        <v>2409.657101</v>
      </c>
      <c r="E46" s="100">
        <v>1097.133873</v>
      </c>
      <c r="F46" s="68"/>
      <c r="G46" s="68">
        <v>1.148286</v>
      </c>
      <c r="H46" s="68"/>
      <c r="I46" s="68"/>
      <c r="J46" s="70">
        <v>1.19376</v>
      </c>
      <c r="K46" s="100"/>
      <c r="L46" s="96"/>
      <c r="M46" s="100"/>
      <c r="N46" s="67">
        <f t="shared" si="9"/>
        <v>3509.1330199999998</v>
      </c>
      <c r="O46" s="52"/>
      <c r="P46" s="67">
        <f t="shared" si="10"/>
        <v>3509.1330199999998</v>
      </c>
      <c r="Q46" s="52"/>
      <c r="R46" s="55">
        <f t="shared" si="11"/>
        <v>3509.1330199999998</v>
      </c>
      <c r="S46" s="67">
        <f t="shared" si="12"/>
        <v>0.5005895891583452</v>
      </c>
    </row>
    <row r="47" spans="2:19" ht="26.25" customHeight="1">
      <c r="B47" s="97"/>
      <c r="C47" s="101" t="s">
        <v>88</v>
      </c>
      <c r="D47" s="96">
        <f>SUM(D48:D53)</f>
        <v>39458.75132</v>
      </c>
      <c r="E47" s="96">
        <f aca="true" t="shared" si="14" ref="E47:M47">E48+E49+E51+E53+E50</f>
        <v>6454.377127</v>
      </c>
      <c r="F47" s="102">
        <f t="shared" si="14"/>
        <v>31572.881981</v>
      </c>
      <c r="G47" s="102">
        <f t="shared" si="14"/>
        <v>721.6691040000001</v>
      </c>
      <c r="H47" s="102">
        <f t="shared" si="14"/>
        <v>828.9386579999999</v>
      </c>
      <c r="I47" s="102">
        <f t="shared" si="14"/>
        <v>0</v>
      </c>
      <c r="J47" s="96">
        <f t="shared" si="14"/>
        <v>1703.044598</v>
      </c>
      <c r="K47" s="96">
        <f t="shared" si="14"/>
        <v>242.804</v>
      </c>
      <c r="L47" s="96">
        <f t="shared" si="14"/>
        <v>0.3754</v>
      </c>
      <c r="M47" s="96">
        <f t="shared" si="14"/>
        <v>0</v>
      </c>
      <c r="N47" s="67">
        <f t="shared" si="9"/>
        <v>80982.84218800001</v>
      </c>
      <c r="O47" s="96">
        <f>O48+O49+O51+O53+O50</f>
        <v>-20264.752495</v>
      </c>
      <c r="P47" s="67">
        <f t="shared" si="10"/>
        <v>60718.08969300001</v>
      </c>
      <c r="Q47" s="96">
        <f>Q48+Q49+Q51+Q53+Q50</f>
        <v>0</v>
      </c>
      <c r="R47" s="55">
        <f t="shared" si="11"/>
        <v>60718.08969300001</v>
      </c>
      <c r="S47" s="67">
        <f t="shared" si="12"/>
        <v>8.661639043223968</v>
      </c>
    </row>
    <row r="48" spans="2:19" ht="32.25" customHeight="1">
      <c r="B48" s="97"/>
      <c r="C48" s="103" t="s">
        <v>89</v>
      </c>
      <c r="D48" s="100">
        <v>18361.110283</v>
      </c>
      <c r="E48" s="70">
        <v>336.1383820000001</v>
      </c>
      <c r="F48" s="104">
        <v>0.04496</v>
      </c>
      <c r="G48" s="104">
        <v>136.268612</v>
      </c>
      <c r="H48" s="104"/>
      <c r="I48" s="104">
        <v>0</v>
      </c>
      <c r="J48" s="100">
        <v>296.853623</v>
      </c>
      <c r="K48" s="100"/>
      <c r="L48" s="65"/>
      <c r="M48" s="70"/>
      <c r="N48" s="67">
        <f t="shared" si="9"/>
        <v>19130.41586</v>
      </c>
      <c r="O48" s="58">
        <v>-18633.54161</v>
      </c>
      <c r="P48" s="105">
        <f t="shared" si="10"/>
        <v>496.87425000000076</v>
      </c>
      <c r="Q48" s="52"/>
      <c r="R48" s="55">
        <f t="shared" si="11"/>
        <v>496.87425000000076</v>
      </c>
      <c r="S48" s="67">
        <f t="shared" si="12"/>
        <v>0.07088077746077044</v>
      </c>
    </row>
    <row r="49" spans="2:19" ht="15">
      <c r="B49" s="97"/>
      <c r="C49" s="106" t="s">
        <v>90</v>
      </c>
      <c r="D49" s="100">
        <v>6270.748</v>
      </c>
      <c r="E49" s="70">
        <v>240.84742500000002</v>
      </c>
      <c r="F49" s="68">
        <v>0</v>
      </c>
      <c r="G49" s="68">
        <v>0.024866</v>
      </c>
      <c r="H49" s="68"/>
      <c r="I49" s="68"/>
      <c r="J49" s="70">
        <v>176.541384</v>
      </c>
      <c r="K49" s="107">
        <v>0.1</v>
      </c>
      <c r="L49" s="70"/>
      <c r="M49" s="70"/>
      <c r="N49" s="67">
        <f t="shared" si="9"/>
        <v>6688.261675</v>
      </c>
      <c r="O49" s="58">
        <v>-92.08025</v>
      </c>
      <c r="P49" s="67">
        <f t="shared" si="10"/>
        <v>6596.181425</v>
      </c>
      <c r="Q49" s="52"/>
      <c r="R49" s="55">
        <f t="shared" si="11"/>
        <v>6596.181425</v>
      </c>
      <c r="S49" s="67">
        <f t="shared" si="12"/>
        <v>0.9409673930099857</v>
      </c>
    </row>
    <row r="50" spans="2:19" ht="38.25" customHeight="1">
      <c r="B50" s="97"/>
      <c r="C50" s="78" t="s">
        <v>91</v>
      </c>
      <c r="D50" s="100">
        <v>4522.7409</v>
      </c>
      <c r="E50" s="70">
        <v>3211.6297289999998</v>
      </c>
      <c r="F50" s="70">
        <v>5.400021</v>
      </c>
      <c r="G50" s="70">
        <v>87.755519</v>
      </c>
      <c r="H50" s="70">
        <v>0.033658</v>
      </c>
      <c r="I50" s="68"/>
      <c r="J50" s="70">
        <v>919.392312</v>
      </c>
      <c r="K50" s="70">
        <v>242.704</v>
      </c>
      <c r="L50" s="70"/>
      <c r="M50" s="70"/>
      <c r="N50" s="67">
        <f t="shared" si="9"/>
        <v>8989.656139</v>
      </c>
      <c r="O50" s="58">
        <v>-1539.1306350000002</v>
      </c>
      <c r="P50" s="67">
        <f t="shared" si="10"/>
        <v>7450.525504</v>
      </c>
      <c r="Q50" s="52">
        <v>0</v>
      </c>
      <c r="R50" s="108">
        <f t="shared" si="11"/>
        <v>7450.525504</v>
      </c>
      <c r="S50" s="67">
        <f t="shared" si="12"/>
        <v>1.0628424399429386</v>
      </c>
    </row>
    <row r="51" spans="2:19" ht="15">
      <c r="B51" s="97"/>
      <c r="C51" s="106" t="s">
        <v>92</v>
      </c>
      <c r="D51" s="100">
        <v>8397.043665</v>
      </c>
      <c r="E51" s="70">
        <v>2220.227681</v>
      </c>
      <c r="F51" s="68">
        <v>31567.436999999998</v>
      </c>
      <c r="G51" s="68">
        <v>480.384</v>
      </c>
      <c r="H51" s="68">
        <v>828.905</v>
      </c>
      <c r="I51" s="68"/>
      <c r="J51" s="70">
        <v>40.643518</v>
      </c>
      <c r="K51" s="70"/>
      <c r="L51" s="70"/>
      <c r="M51" s="70"/>
      <c r="N51" s="67">
        <f t="shared" si="9"/>
        <v>43534.64086399999</v>
      </c>
      <c r="O51" s="52"/>
      <c r="P51" s="67">
        <f t="shared" si="10"/>
        <v>43534.64086399999</v>
      </c>
      <c r="Q51" s="52"/>
      <c r="R51" s="55">
        <f t="shared" si="11"/>
        <v>43534.64086399999</v>
      </c>
      <c r="S51" s="67">
        <f t="shared" si="12"/>
        <v>6.210362462767474</v>
      </c>
    </row>
    <row r="52" spans="2:19" ht="74.25" customHeight="1">
      <c r="B52" s="97"/>
      <c r="C52" s="78" t="s">
        <v>93</v>
      </c>
      <c r="D52" s="100">
        <v>480.472477</v>
      </c>
      <c r="E52" s="70"/>
      <c r="F52" s="68"/>
      <c r="G52" s="68"/>
      <c r="H52" s="68"/>
      <c r="I52" s="68"/>
      <c r="J52" s="70"/>
      <c r="K52" s="70"/>
      <c r="L52" s="70"/>
      <c r="M52" s="70"/>
      <c r="N52" s="67">
        <f t="shared" si="9"/>
        <v>480.472477</v>
      </c>
      <c r="O52" s="52"/>
      <c r="P52" s="67">
        <f t="shared" si="10"/>
        <v>480.472477</v>
      </c>
      <c r="Q52" s="52"/>
      <c r="R52" s="55">
        <f t="shared" si="11"/>
        <v>480.472477</v>
      </c>
      <c r="S52" s="67">
        <f t="shared" si="12"/>
        <v>0.06854100955777462</v>
      </c>
    </row>
    <row r="53" spans="2:19" ht="15">
      <c r="B53" s="97"/>
      <c r="C53" s="106" t="s">
        <v>94</v>
      </c>
      <c r="D53" s="100">
        <v>1426.635995</v>
      </c>
      <c r="E53" s="70">
        <v>445.53391</v>
      </c>
      <c r="F53" s="68">
        <v>0</v>
      </c>
      <c r="G53" s="68">
        <v>17.236107</v>
      </c>
      <c r="H53" s="68">
        <v>0</v>
      </c>
      <c r="I53" s="68"/>
      <c r="J53" s="70">
        <v>269.613761</v>
      </c>
      <c r="K53" s="70">
        <v>0</v>
      </c>
      <c r="L53" s="70">
        <v>0.3754</v>
      </c>
      <c r="M53" s="70"/>
      <c r="N53" s="67">
        <f t="shared" si="9"/>
        <v>2159.395173</v>
      </c>
      <c r="O53" s="52"/>
      <c r="P53" s="67">
        <f t="shared" si="10"/>
        <v>2159.395173</v>
      </c>
      <c r="Q53" s="52"/>
      <c r="R53" s="55">
        <f t="shared" si="11"/>
        <v>2159.395173</v>
      </c>
      <c r="S53" s="67">
        <f t="shared" si="12"/>
        <v>0.30804496048502134</v>
      </c>
    </row>
    <row r="54" spans="2:19" s="52" customFormat="1" ht="31.5" customHeight="1">
      <c r="B54" s="109"/>
      <c r="C54" s="110" t="s">
        <v>95</v>
      </c>
      <c r="D54" s="100">
        <v>282.381497</v>
      </c>
      <c r="E54" s="70">
        <v>0</v>
      </c>
      <c r="F54" s="68">
        <v>0</v>
      </c>
      <c r="G54" s="68"/>
      <c r="H54" s="68"/>
      <c r="I54" s="68"/>
      <c r="J54" s="70">
        <v>11.649962</v>
      </c>
      <c r="K54" s="67">
        <v>0</v>
      </c>
      <c r="L54" s="67"/>
      <c r="M54" s="70"/>
      <c r="N54" s="67">
        <f t="shared" si="9"/>
        <v>294.03145900000004</v>
      </c>
      <c r="O54" s="58">
        <v>-93.23076</v>
      </c>
      <c r="P54" s="67">
        <f t="shared" si="10"/>
        <v>200.80069900000004</v>
      </c>
      <c r="R54" s="55">
        <f t="shared" si="11"/>
        <v>200.80069900000004</v>
      </c>
      <c r="S54" s="67">
        <f t="shared" si="12"/>
        <v>0.028644892867332385</v>
      </c>
    </row>
    <row r="55" spans="2:19" ht="19.5" customHeight="1">
      <c r="B55" s="97"/>
      <c r="C55" s="95" t="s">
        <v>96</v>
      </c>
      <c r="D55" s="67">
        <f>SUM(D56:D57)</f>
        <v>1029.899931</v>
      </c>
      <c r="E55" s="67">
        <f aca="true" t="shared" si="15" ref="E55:M55">E56+E57</f>
        <v>2990.4591729999997</v>
      </c>
      <c r="F55" s="69">
        <f t="shared" si="15"/>
        <v>0.129311</v>
      </c>
      <c r="G55" s="69">
        <f t="shared" si="15"/>
        <v>0.14756</v>
      </c>
      <c r="H55" s="69">
        <f t="shared" si="15"/>
        <v>0.011699</v>
      </c>
      <c r="I55" s="69">
        <f t="shared" si="15"/>
        <v>0</v>
      </c>
      <c r="J55" s="67">
        <f t="shared" si="15"/>
        <v>474.414858</v>
      </c>
      <c r="K55" s="67">
        <f t="shared" si="15"/>
        <v>0</v>
      </c>
      <c r="L55" s="70">
        <f t="shared" si="15"/>
        <v>0</v>
      </c>
      <c r="M55" s="67">
        <f t="shared" si="15"/>
        <v>585.80864</v>
      </c>
      <c r="N55" s="67">
        <f t="shared" si="9"/>
        <v>5080.871172</v>
      </c>
      <c r="O55" s="67">
        <f>O56+O57</f>
        <v>-41.91788</v>
      </c>
      <c r="P55" s="67">
        <f t="shared" si="10"/>
        <v>5038.953292</v>
      </c>
      <c r="Q55" s="52">
        <f>Q56+Q57</f>
        <v>0</v>
      </c>
      <c r="R55" s="55">
        <f t="shared" si="11"/>
        <v>5038.953292</v>
      </c>
      <c r="S55" s="67">
        <f t="shared" si="12"/>
        <v>0.7188235794579173</v>
      </c>
    </row>
    <row r="56" spans="2:19" ht="19.5" customHeight="1">
      <c r="B56" s="97"/>
      <c r="C56" s="106" t="s">
        <v>97</v>
      </c>
      <c r="D56" s="70">
        <v>870.664831</v>
      </c>
      <c r="E56" s="100">
        <v>2926.091791</v>
      </c>
      <c r="F56" s="68">
        <v>0.129311</v>
      </c>
      <c r="G56" s="68">
        <v>0.14756</v>
      </c>
      <c r="H56" s="68">
        <v>0.011699</v>
      </c>
      <c r="I56" s="68"/>
      <c r="J56" s="70">
        <v>474.263958</v>
      </c>
      <c r="K56" s="70">
        <v>0</v>
      </c>
      <c r="L56" s="67">
        <v>0</v>
      </c>
      <c r="M56" s="100">
        <v>585.80864</v>
      </c>
      <c r="N56" s="67">
        <f t="shared" si="9"/>
        <v>4857.11779</v>
      </c>
      <c r="O56" s="67">
        <v>-41.91788</v>
      </c>
      <c r="P56" s="67">
        <f t="shared" si="10"/>
        <v>4815.19991</v>
      </c>
      <c r="Q56" s="52"/>
      <c r="R56" s="55">
        <f t="shared" si="11"/>
        <v>4815.19991</v>
      </c>
      <c r="S56" s="67">
        <f t="shared" si="12"/>
        <v>0.6869044094151213</v>
      </c>
    </row>
    <row r="57" spans="2:19" ht="19.5" customHeight="1">
      <c r="B57" s="97"/>
      <c r="C57" s="106" t="s">
        <v>98</v>
      </c>
      <c r="D57" s="70">
        <v>159.2351</v>
      </c>
      <c r="E57" s="100">
        <v>64.367382</v>
      </c>
      <c r="F57" s="104"/>
      <c r="G57" s="104">
        <v>0</v>
      </c>
      <c r="H57" s="104"/>
      <c r="I57" s="104"/>
      <c r="J57" s="70">
        <v>0.1509</v>
      </c>
      <c r="K57" s="67"/>
      <c r="L57" s="67"/>
      <c r="M57" s="100"/>
      <c r="N57" s="67">
        <f t="shared" si="9"/>
        <v>223.75338200000002</v>
      </c>
      <c r="O57" s="52"/>
      <c r="P57" s="67">
        <f t="shared" si="10"/>
        <v>223.75338200000002</v>
      </c>
      <c r="Q57" s="52">
        <v>0</v>
      </c>
      <c r="R57" s="55">
        <f t="shared" si="11"/>
        <v>223.75338200000002</v>
      </c>
      <c r="S57" s="67">
        <f t="shared" si="12"/>
        <v>0.031919170042796007</v>
      </c>
    </row>
    <row r="58" spans="2:19" ht="23.25" customHeight="1">
      <c r="B58" s="97"/>
      <c r="C58" s="95" t="s">
        <v>78</v>
      </c>
      <c r="D58" s="96">
        <f>D59+D60</f>
        <v>1708.936586</v>
      </c>
      <c r="E58" s="96">
        <f>E59+E60</f>
        <v>2869.121474</v>
      </c>
      <c r="F58" s="96">
        <f>F59+F60</f>
        <v>0</v>
      </c>
      <c r="G58" s="96">
        <f>G59+G60</f>
        <v>0</v>
      </c>
      <c r="H58" s="96">
        <f>H59+H60</f>
        <v>0</v>
      </c>
      <c r="I58" s="104"/>
      <c r="J58" s="96">
        <f>J59+J60</f>
        <v>24.483006</v>
      </c>
      <c r="K58" s="67"/>
      <c r="L58" s="67">
        <f>L59+L60</f>
        <v>0</v>
      </c>
      <c r="M58" s="96">
        <f>M59+M60</f>
        <v>256.88961</v>
      </c>
      <c r="N58" s="67">
        <f t="shared" si="9"/>
        <v>4859.430676000001</v>
      </c>
      <c r="O58" s="96">
        <f>O59+O60</f>
        <v>-40.90942</v>
      </c>
      <c r="P58" s="67">
        <f t="shared" si="10"/>
        <v>4818.521256000001</v>
      </c>
      <c r="Q58" s="96">
        <f>Q59+Q60</f>
        <v>-4818.521256000001</v>
      </c>
      <c r="R58" s="55">
        <f t="shared" si="11"/>
        <v>0</v>
      </c>
      <c r="S58" s="67">
        <f t="shared" si="12"/>
        <v>0</v>
      </c>
    </row>
    <row r="59" spans="2:19" ht="15">
      <c r="B59" s="97"/>
      <c r="C59" s="111" t="s">
        <v>99</v>
      </c>
      <c r="D59" s="112">
        <v>0</v>
      </c>
      <c r="E59" s="100"/>
      <c r="F59" s="104">
        <v>0</v>
      </c>
      <c r="G59" s="104">
        <v>0</v>
      </c>
      <c r="H59" s="104"/>
      <c r="I59" s="104">
        <v>0</v>
      </c>
      <c r="J59" s="100">
        <v>0</v>
      </c>
      <c r="K59" s="67"/>
      <c r="L59" s="67"/>
      <c r="M59" s="100"/>
      <c r="N59" s="113">
        <f t="shared" si="9"/>
        <v>0</v>
      </c>
      <c r="O59" s="52"/>
      <c r="P59" s="67">
        <f t="shared" si="10"/>
        <v>0</v>
      </c>
      <c r="Q59" s="52">
        <f>-P59</f>
        <v>0</v>
      </c>
      <c r="R59" s="55"/>
      <c r="S59" s="67">
        <f t="shared" si="12"/>
        <v>0</v>
      </c>
    </row>
    <row r="60" spans="2:19" ht="19.5" customHeight="1">
      <c r="B60" s="97"/>
      <c r="C60" s="111" t="s">
        <v>100</v>
      </c>
      <c r="D60" s="100">
        <v>1708.936586</v>
      </c>
      <c r="E60" s="100">
        <v>2869.121474</v>
      </c>
      <c r="F60" s="104">
        <v>0</v>
      </c>
      <c r="G60" s="104">
        <v>0</v>
      </c>
      <c r="H60" s="104"/>
      <c r="I60" s="104">
        <v>0</v>
      </c>
      <c r="J60" s="100">
        <v>24.483006</v>
      </c>
      <c r="K60" s="67"/>
      <c r="L60" s="67"/>
      <c r="M60" s="100">
        <v>256.88961</v>
      </c>
      <c r="N60" s="67">
        <f t="shared" si="9"/>
        <v>4859.430676000001</v>
      </c>
      <c r="O60" s="58">
        <v>-40.90942</v>
      </c>
      <c r="P60" s="67">
        <f t="shared" si="10"/>
        <v>4818.521256000001</v>
      </c>
      <c r="Q60" s="52">
        <f>-P60</f>
        <v>-4818.521256000001</v>
      </c>
      <c r="R60" s="55">
        <f>P60+Q60</f>
        <v>0</v>
      </c>
      <c r="S60" s="67">
        <f t="shared" si="12"/>
        <v>0</v>
      </c>
    </row>
    <row r="61" spans="2:19" ht="34.5" customHeight="1">
      <c r="B61" s="97"/>
      <c r="C61" s="114" t="s">
        <v>101</v>
      </c>
      <c r="D61" s="100">
        <v>-549.287607</v>
      </c>
      <c r="E61" s="100">
        <v>-135.190936</v>
      </c>
      <c r="F61" s="104">
        <v>-19.966696</v>
      </c>
      <c r="G61" s="104">
        <v>-12.533537</v>
      </c>
      <c r="H61" s="104">
        <v>-14.681566</v>
      </c>
      <c r="I61" s="104"/>
      <c r="J61" s="104">
        <v>-9.835613</v>
      </c>
      <c r="K61" s="67"/>
      <c r="L61" s="100">
        <v>-0.101974</v>
      </c>
      <c r="M61" s="100"/>
      <c r="N61" s="67">
        <f t="shared" si="9"/>
        <v>-741.5979289999999</v>
      </c>
      <c r="O61" s="52"/>
      <c r="P61" s="67">
        <f t="shared" si="10"/>
        <v>-741.5979289999999</v>
      </c>
      <c r="Q61" s="52"/>
      <c r="R61" s="55">
        <f>P61+Q61</f>
        <v>-741.5979289999999</v>
      </c>
      <c r="S61" s="67">
        <f t="shared" si="12"/>
        <v>-0.10579143067047075</v>
      </c>
    </row>
    <row r="62" spans="3:19" ht="12" customHeight="1">
      <c r="C62" s="114"/>
      <c r="D62" s="100"/>
      <c r="E62" s="100"/>
      <c r="F62" s="104"/>
      <c r="G62" s="104"/>
      <c r="H62" s="104"/>
      <c r="I62" s="104"/>
      <c r="J62" s="65"/>
      <c r="K62" s="67"/>
      <c r="L62" s="100"/>
      <c r="M62" s="100"/>
      <c r="N62" s="67"/>
      <c r="O62" s="52"/>
      <c r="P62" s="67"/>
      <c r="Q62" s="52"/>
      <c r="R62" s="55"/>
      <c r="S62" s="67"/>
    </row>
    <row r="63" spans="3:19" ht="34.5" customHeight="1" thickBot="1">
      <c r="C63" s="115" t="s">
        <v>102</v>
      </c>
      <c r="D63" s="116">
        <f aca="true" t="shared" si="16" ref="D63:M63">D16-D41</f>
        <v>-1602.6509260000093</v>
      </c>
      <c r="E63" s="116">
        <f t="shared" si="16"/>
        <v>1724.9462080000012</v>
      </c>
      <c r="F63" s="117">
        <f t="shared" si="16"/>
        <v>313.51329700000133</v>
      </c>
      <c r="G63" s="117">
        <f t="shared" si="16"/>
        <v>240.9237179999999</v>
      </c>
      <c r="H63" s="117">
        <f t="shared" si="16"/>
        <v>-37.3579660000014</v>
      </c>
      <c r="I63" s="117">
        <f t="shared" si="16"/>
        <v>0</v>
      </c>
      <c r="J63" s="116">
        <f t="shared" si="16"/>
        <v>2064.568782999999</v>
      </c>
      <c r="K63" s="116">
        <f t="shared" si="16"/>
        <v>26.064763999999997</v>
      </c>
      <c r="L63" s="116">
        <f t="shared" si="16"/>
        <v>-272.00488700000005</v>
      </c>
      <c r="M63" s="116">
        <f t="shared" si="16"/>
        <v>159.6716600000002</v>
      </c>
      <c r="N63" s="116">
        <f>SUM(D63:M63)</f>
        <v>2617.674650999991</v>
      </c>
      <c r="O63" s="118">
        <f>O16-O41</f>
        <v>0.0003059999980905559</v>
      </c>
      <c r="P63" s="116">
        <f>P16-P41</f>
        <v>2617.6749570000247</v>
      </c>
      <c r="Q63" s="116">
        <f>Q16-Q41</f>
        <v>4793.318324000001</v>
      </c>
      <c r="R63" s="116">
        <f>R16-R41</f>
        <v>7410.993281000046</v>
      </c>
      <c r="S63" s="119">
        <f>R63/$R$7*100</f>
        <v>1.057203035805998</v>
      </c>
    </row>
    <row r="64" ht="19.5" customHeight="1" thickTop="1"/>
  </sheetData>
  <sheetProtection/>
  <mergeCells count="7">
    <mergeCell ref="C3:S3"/>
    <mergeCell ref="O2:S2"/>
    <mergeCell ref="S13:S14"/>
    <mergeCell ref="R13:R14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0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39467064</dc:creator>
  <cp:keywords/>
  <dc:description/>
  <cp:lastModifiedBy>51667042</cp:lastModifiedBy>
  <cp:lastPrinted>2015-08-25T07:20:58Z</cp:lastPrinted>
  <dcterms:created xsi:type="dcterms:W3CDTF">2015-08-25T05:53:33Z</dcterms:created>
  <dcterms:modified xsi:type="dcterms:W3CDTF">2015-08-25T07:21:01Z</dcterms:modified>
  <cp:category/>
  <cp:version/>
  <cp:contentType/>
  <cp:contentStatus/>
</cp:coreProperties>
</file>