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0" windowWidth="19140" windowHeight="10050" activeTab="0"/>
  </bookViews>
  <sheets>
    <sheet name="iunie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'iunie 2014'!$9:$17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0____Mozambique____Medium_Term_External_Debt__1997_2015">#REF!</definedName>
    <definedName name="Table_10_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1__Armenia___Average_Monthly_Wages_in_the_State_Sector__1994_99__1">'[16]WAGES_old'!$A$1:$F$63</definedName>
    <definedName name="Table_12.__Armenia__Labor_Force__Employment__and_Unemployment__1994_99">'[16]EMPLOY_old'!$A$1:$H$53</definedName>
    <definedName name="Table_12___Armenia__Labor_Force__Employment__and_Unemployment__1994_99">'[16]EMPLOY_old'!$A$1:$H$53</definedName>
    <definedName name="Table_13._Armenia___Employment_in_the_Public_Sector__1994_99">'[16]EMPL_PUBL_old'!$A$1:$F$27</definedName>
    <definedName name="Table_13_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4__Armenia___Budgetary_Sector_Employment__1994_99">'[16]EMPL_BUDG_old'!$A$1:$K$17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'[16]EXPEN_old'!$A$1:$F$25</definedName>
    <definedName name="Table_19_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'[16]TAX_REV_old'!$A$1:$F$24</definedName>
    <definedName name="Table_20__Armenia___Composition_of_Tax_Revenues_in_Consolidated_Government_Budget__1994_99">'[16]TAX_REV_old'!$A$1:$F$24</definedName>
    <definedName name="Table_21._Armenia___Accounts_of_the_Central_Bank__1994_99">'[16]CBANK_old'!$A$1:$U$46</definedName>
    <definedName name="Table_21__Armenia___Accounts_of_the_Central_Bank__1994_99">'[16]CBANK_old'!$A$1:$U$46</definedName>
    <definedName name="Table_22._Armenia___Monetary_Survey__1994_99">'[16]MSURVEY_old'!$A$1:$Q$52</definedName>
    <definedName name="Table_22_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3__Armenia___Commercial_Banks___Interest_Rates_for_Loans_and_Deposits_in_Drams_and_U_S__Dollars__1996_99">'[16]INT_RATES_old'!$A$1:$R$32</definedName>
    <definedName name="Table_24._Armenia___Treasury_Bills__1995_99">'[16]Tbill_old'!$A$1:$U$31</definedName>
    <definedName name="Table_24_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5__Armenia___Quarterly_Balance_of_Payments_and_External_Financing__1995_99">'[16]BOP_Q_OLD'!$A$1:$F$74</definedName>
    <definedName name="Table_26._Armenia___Summary_External_Debt_Data__1995_99">'[16]EXTDEBT_OLD'!$A$1:$F$45</definedName>
    <definedName name="Table_26__Armenia___Summary_External_Debt_Data__1995_99">'[16]EXTDEBT_OLD'!$A$1:$F$45</definedName>
    <definedName name="Table_27.__Armenia___Commodity_Composition_of_Trade__1995_99">'[16]COMP_TRADE'!$A$1:$F$29</definedName>
    <definedName name="Table_27___Armenia___Commodity_Composition_of_Trade__1995_99">'[16]COMP_TRADE'!$A$1:$F$29</definedName>
    <definedName name="Table_28._Armenia___Direction_of_Trade__1995_99">'[16]DOT'!$A$1:$F$66</definedName>
    <definedName name="Table_28__Armenia___Direction_of_Trade__1995_99">'[16]DOT'!$A$1:$F$66</definedName>
    <definedName name="Table_29._Armenia___Incorporatized_and_Partially_Privatized_Enterprises__1994_99">'[16]PRIVATE_OLD'!$A$1:$G$29</definedName>
    <definedName name="Table_29_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'[16]BNKIND_old'!$A$1:$M$16</definedName>
    <definedName name="Table_30__Armenia___Banking_System_Indicators__1997_99">'[16]BNKIND_old'!$A$1:$M$16</definedName>
    <definedName name="Table_31._Armenia___Banking_Sector_Loans__1996_99">'[16]BNKLOANS_old'!$A$1:$O$40</definedName>
    <definedName name="Table_31__Armenia___Banking_Sector_Loans__1996_99">'[16]BNKLOANS_old'!$A$1:$O$40</definedName>
    <definedName name="Table_32._Armenia___Total_Electricity_Generation__Distribution_and_Collection__1994_99">'[16]ELECTR_old'!$A$1:$F$51</definedName>
    <definedName name="Table_32__Armenia___Total_Electricity_Generation__Distribution_and_Collection__1994_99">'[16]ELECTR_old'!$A$1:$F$51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'[16]taxrevSum'!$A$1:$F$52</definedName>
    <definedName name="Table_34_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___Moldova____Monetary_Survey_and_Projections__1994_98_1">#REF!</definedName>
    <definedName name="Table_4_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_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6___Moldova__Balance_of_Payments__1994_98">#REF!</definedName>
    <definedName name="Table_6__Armenia___Production_of_Selected_Industrial_Commodities__1994_99">'[16]INDCOM_old'!$A$1:$L$31</definedName>
    <definedName name="Table_7._Armenia___Consumer_Prices__1994_99">'[16]CPI_old'!$A$1:$I$102</definedName>
    <definedName name="Table_7__Armenia___Consumer_Prices__1994_99">'[16]CPI_old'!$A$1:$I$102</definedName>
    <definedName name="Table_8.__Armenia___Selected_Energy_Prices__1994_99__1">'[16]ENERGY_old'!$A$1:$AF$25</definedName>
    <definedName name="Table_8___Armenia___Selected_Energy_Prices__1994_99__1">'[16]ENERGY_old'!$A$1:$AF$25</definedName>
    <definedName name="Table_9._Armenia___Regulated_Prices_for_Main_Commodities_and_Services__1994_99__1">'[16]MAINCOM_old '!$A$1:$H$20</definedName>
    <definedName name="Table_9_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'iunie 2014'!$C$3:$S$66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<sst xmlns="http://schemas.openxmlformats.org/spreadsheetml/2006/main" count="110" uniqueCount="102">
  <si>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</si>
  <si>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Realizari 01.01 - 30.06.2014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</si>
  <si>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</si>
  <si>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</si>
  <si>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</si>
  <si>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</si>
  <si>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</si>
  <si>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</si>
  <si>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</si>
  <si>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</si>
  <si>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</si>
  <si>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</si>
  <si>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</si>
  <si>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</si>
  <si>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</si>
  <si>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</si>
  <si>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</si>
  <si>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</si>
  <si>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</si>
  <si>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</si>
  <si>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</si>
  <si>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</si>
  <si>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</si>
  <si>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</si>
  <si>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</si>
  <si>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</si>
  <si>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</si>
  <si>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</si>
  <si>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</si>
  <si>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</si>
  <si>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</si>
  <si>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</si>
  <si>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</si>
  <si>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</si>
  <si>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</si>
  <si>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</si>
  <si>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</si>
  <si>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</si>
  <si>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</si>
  <si>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</si>
  <si>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</si>
  <si>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</si>
  <si>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</si>
  <si>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</si>
  <si>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</si>
  <si>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</si>
  <si>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</si>
  <si>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</si>
  <si>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</si>
  <si>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</si>
  <si>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</si>
  <si>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</si>
  <si>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</si>
  <si>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</si>
  <si>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</si>
  <si>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</si>
  <si>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</si>
  <si>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</si>
  <si>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</si>
  <si>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</si>
  <si>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</si>
  <si>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</si>
  <si>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</si>
  <si>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</si>
  <si>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</si>
  <si>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</si>
  <si>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</si>
  <si>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</si>
  <si>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</si>
  <si>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</si>
  <si>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</si>
  <si>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</si>
  <si>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</si>
  <si>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</si>
  <si>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</si>
  <si>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>Donatii</t>
  </si>
  <si>
    <t>Sume de la UE in contul platilor efectuate *)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</si>
  <si>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</si>
  <si>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</si>
  <si>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</si>
  <si>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</si>
  <si>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</si>
  <si>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</si>
  <si>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</si>
  <si>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</si>
  <si>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</si>
  <si>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</si>
  <si>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</si>
  <si>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</si>
  <si>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</si>
  <si>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</si>
  <si>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</si>
  <si>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</si>
  <si>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</si>
  <si>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</si>
  <si>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</si>
  <si>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</si>
  <si>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</si>
  <si>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</si>
  <si>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</si>
  <si>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Subventii </t>
  </si>
  <si>
    <t>Venituri din capital</t>
  </si>
</sst>
</file>

<file path=xl/styles.xml><?xml version="1.0" encoding="utf-8"?>
<styleSheet xmlns="http://schemas.openxmlformats.org/spreadsheetml/2006/main">
  <numFmts count="6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</numFmts>
  <fonts count="8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4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235" applyNumberFormat="1" applyFont="1" applyFill="1" applyAlignment="1">
      <alignment horizont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71" fontId="80" fillId="30" borderId="0" xfId="0" applyNumberFormat="1" applyFont="1" applyFill="1" applyBorder="1" applyAlignment="1" applyProtection="1">
      <alignment horizontal="center"/>
      <protection locked="0"/>
    </xf>
    <xf numFmtId="171" fontId="74" fillId="30" borderId="0" xfId="0" applyNumberFormat="1" applyFont="1" applyFill="1" applyBorder="1" applyAlignment="1" applyProtection="1">
      <alignment horizontal="right" vertical="center"/>
      <protection locked="0"/>
    </xf>
    <xf numFmtId="166" fontId="73" fillId="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6" fontId="81" fillId="30" borderId="0" xfId="0" applyNumberFormat="1" applyFont="1" applyFill="1" applyBorder="1" applyAlignment="1" applyProtection="1">
      <alignment wrapText="1"/>
      <protection locked="0"/>
    </xf>
    <xf numFmtId="168" fontId="82" fillId="30" borderId="0" xfId="0" applyNumberFormat="1" applyFont="1" applyFill="1" applyBorder="1" applyAlignment="1" applyProtection="1">
      <alignment horizontal="center"/>
      <protection locked="0"/>
    </xf>
    <xf numFmtId="169" fontId="73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8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>
      <alignment horizontal="right" vertical="center"/>
    </xf>
    <xf numFmtId="171" fontId="75" fillId="30" borderId="0" xfId="0" applyNumberFormat="1" applyFont="1" applyFill="1" applyBorder="1" applyAlignment="1" applyProtection="1">
      <alignment horizontal="left" wrapText="1" indent="1"/>
      <protection locked="0"/>
    </xf>
    <xf numFmtId="171" fontId="73" fillId="30" borderId="0" xfId="0" applyNumberFormat="1" applyFont="1" applyFill="1" applyBorder="1" applyAlignment="1" applyProtection="1">
      <alignment horizontal="right" vertical="center"/>
      <protection locked="0"/>
    </xf>
    <xf numFmtId="2" fontId="83" fillId="30" borderId="0" xfId="0" applyNumberFormat="1" applyFont="1" applyFill="1" applyBorder="1" applyAlignment="1" quotePrefix="1">
      <alignment horizontal="left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5" fillId="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298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84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0" borderId="0" xfId="0" applyNumberFormat="1" applyFont="1" applyFill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5" fillId="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>
      <alignment horizontal="center" vertical="center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5" fontId="85" fillId="30" borderId="21" xfId="0" applyNumberFormat="1" applyFont="1" applyFill="1" applyBorder="1" applyAlignment="1" applyProtection="1">
      <alignment horizontal="center" vertical="center"/>
      <protection locked="0"/>
    </xf>
    <xf numFmtId="165" fontId="75" fillId="30" borderId="21" xfId="298" applyNumberFormat="1" applyFont="1" applyFill="1" applyBorder="1" applyAlignment="1" applyProtection="1">
      <alignment horizontal="center" vertical="center"/>
      <protection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9" fillId="30" borderId="0" xfId="0" applyNumberFormat="1" applyFont="1" applyFill="1" applyBorder="1" applyAlignment="1" applyProtection="1">
      <alignment horizontal="center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</cellXfs>
  <cellStyles count="32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_dobanzi Februarie  2013" xfId="110"/>
    <cellStyle name="Comma0" xfId="111"/>
    <cellStyle name="Comma0 - Style3" xfId="112"/>
    <cellStyle name="Comma0_040902bgr_bop_active" xfId="113"/>
    <cellStyle name="Commentaire" xfId="114"/>
    <cellStyle name="cucu" xfId="115"/>
    <cellStyle name="Curren - Style3" xfId="116"/>
    <cellStyle name="Curren - Style4" xfId="117"/>
    <cellStyle name="Currency0" xfId="118"/>
    <cellStyle name="Date" xfId="119"/>
    <cellStyle name="Datum" xfId="120"/>
    <cellStyle name="Dezimal [0]_laroux" xfId="121"/>
    <cellStyle name="Dezimal_laroux" xfId="122"/>
    <cellStyle name="Entrée" xfId="123"/>
    <cellStyle name="Eronat" xfId="124"/>
    <cellStyle name="Euro" xfId="125"/>
    <cellStyle name="Excel.Chart" xfId="126"/>
    <cellStyle name="Explanatory Text" xfId="127"/>
    <cellStyle name="Ezres [0]_10mell99" xfId="128"/>
    <cellStyle name="Ezres_10mell99" xfId="129"/>
    <cellStyle name="F2" xfId="130"/>
    <cellStyle name="F3" xfId="131"/>
    <cellStyle name="F4" xfId="132"/>
    <cellStyle name="F5" xfId="133"/>
    <cellStyle name="F5 - Style8" xfId="134"/>
    <cellStyle name="F5_BGC 2014 trim 18 iulie retea si semestru -cu MF tinta 8400" xfId="135"/>
    <cellStyle name="F6" xfId="136"/>
    <cellStyle name="F6 - Style5" xfId="137"/>
    <cellStyle name="F6_BGC 2014 trim 18 iulie retea si semestru -cu MF tinta 8400" xfId="138"/>
    <cellStyle name="F7" xfId="139"/>
    <cellStyle name="F7 - Style7" xfId="140"/>
    <cellStyle name="F7_BGC 2014 trim 18 iulie retea si semestru -cu MF tinta 8400" xfId="141"/>
    <cellStyle name="F8" xfId="142"/>
    <cellStyle name="F8 - Style6" xfId="143"/>
    <cellStyle name="F8_BGC 2014 trim 18 iulie retea si semestru -cu MF tinta 8400" xfId="144"/>
    <cellStyle name="Finanční0" xfId="145"/>
    <cellStyle name="Finanení0" xfId="146"/>
    <cellStyle name="Finanèní0" xfId="147"/>
    <cellStyle name="Finanení0_BGC 2014 trim 18 iulie retea si semestru -cu MF tinta 8400" xfId="148"/>
    <cellStyle name="Finanèní0_BGC 2014 trim 18 iulie retea si semestru -cu MF tinta 8400" xfId="149"/>
    <cellStyle name="Fixed" xfId="150"/>
    <cellStyle name="Fixed (0)" xfId="151"/>
    <cellStyle name="Fixed (1)" xfId="152"/>
    <cellStyle name="Fixed (2)" xfId="153"/>
    <cellStyle name="Fixed_BGC 2014 trim 18 iulie retea si semestru -cu MF tinta 8400" xfId="154"/>
    <cellStyle name="fixed0 - Style4" xfId="155"/>
    <cellStyle name="Fixed1 - Style1" xfId="156"/>
    <cellStyle name="Fixed1 - Style2" xfId="157"/>
    <cellStyle name="Fixed2 - Style2" xfId="158"/>
    <cellStyle name="Good" xfId="159"/>
    <cellStyle name="Grey" xfId="160"/>
    <cellStyle name="Heading 1" xfId="161"/>
    <cellStyle name="Heading 2" xfId="162"/>
    <cellStyle name="Heading 3" xfId="163"/>
    <cellStyle name="Heading 4" xfId="164"/>
    <cellStyle name="Heading1 1" xfId="165"/>
    <cellStyle name="Heading2" xfId="166"/>
    <cellStyle name="Hiperhivatkozás" xfId="167"/>
    <cellStyle name="Hipervínculo_IIF" xfId="168"/>
    <cellStyle name="Hyperlink" xfId="169"/>
    <cellStyle name="Followed Hyperlink" xfId="170"/>
    <cellStyle name="Iau?iue_Eeno1" xfId="171"/>
    <cellStyle name="Ieșire" xfId="172"/>
    <cellStyle name="imf-one decimal" xfId="173"/>
    <cellStyle name="imf-zero decimal" xfId="174"/>
    <cellStyle name="Input" xfId="175"/>
    <cellStyle name="Input [yellow]" xfId="176"/>
    <cellStyle name="Input_19 zile feb" xfId="177"/>
    <cellStyle name="Insatisfaisant" xfId="178"/>
    <cellStyle name="Intrare" xfId="179"/>
    <cellStyle name="Ioe?uaaaoayny aeia?nnueea" xfId="180"/>
    <cellStyle name="Îáû÷íûé_AMD" xfId="181"/>
    <cellStyle name="Îòêðûâàâøàÿñÿ ãèïåðññûëêà" xfId="182"/>
    <cellStyle name="Label" xfId="183"/>
    <cellStyle name="leftli - Style3" xfId="184"/>
    <cellStyle name="Linked Cell" xfId="185"/>
    <cellStyle name="MacroCode" xfId="186"/>
    <cellStyle name="Már látott hiperhivatkozás" xfId="187"/>
    <cellStyle name="Měna0" xfId="188"/>
    <cellStyle name="měny_DEFLÁTORY  3q 1998" xfId="189"/>
    <cellStyle name="Millares [0]_11.1.3. bis" xfId="190"/>
    <cellStyle name="Millares_11.1.3. bis" xfId="191"/>
    <cellStyle name="Milliers [0]_Encours - Apr rééch" xfId="192"/>
    <cellStyle name="Milliers_Cash flows projection" xfId="193"/>
    <cellStyle name="Mina0" xfId="194"/>
    <cellStyle name="Mìna0" xfId="195"/>
    <cellStyle name="Mina0_BGC 2014 trim 18 iulie retea si semestru -cu MF tinta 8400" xfId="196"/>
    <cellStyle name="Mìna0_BGC 2014 trim 18 iulie retea si semestru -cu MF tinta 8400" xfId="197"/>
    <cellStyle name="Moneda [0]_11.1.3. bis" xfId="198"/>
    <cellStyle name="Moneda_11.1.3. bis" xfId="199"/>
    <cellStyle name="Monétaire [0]_Encours - Apr rééch" xfId="200"/>
    <cellStyle name="Monétaire_Encours - Apr rééch" xfId="201"/>
    <cellStyle name="Navadno_Slo" xfId="202"/>
    <cellStyle name="Nedefinován" xfId="203"/>
    <cellStyle name="Neutral" xfId="204"/>
    <cellStyle name="Neutre" xfId="205"/>
    <cellStyle name="Neutru" xfId="206"/>
    <cellStyle name="no dec" xfId="207"/>
    <cellStyle name="No-definido" xfId="208"/>
    <cellStyle name="Normaali_CENTRAL" xfId="209"/>
    <cellStyle name="Normal - Modelo1" xfId="210"/>
    <cellStyle name="Normal - Style1" xfId="211"/>
    <cellStyle name="Normal - Style2" xfId="212"/>
    <cellStyle name="Normal - Style3" xfId="213"/>
    <cellStyle name="Normal - Style5" xfId="214"/>
    <cellStyle name="Normal - Style6" xfId="215"/>
    <cellStyle name="Normal - Style7" xfId="216"/>
    <cellStyle name="Normal - Style8" xfId="217"/>
    <cellStyle name="Normal 10" xfId="218"/>
    <cellStyle name="Normal 2" xfId="219"/>
    <cellStyle name="Normal 2 2" xfId="220"/>
    <cellStyle name="Normal 2 3" xfId="221"/>
    <cellStyle name="Normal 2 3 2" xfId="222"/>
    <cellStyle name="Normal 2_BUGETE LUNARE FORMA SCURTAi" xfId="223"/>
    <cellStyle name="Normal 3" xfId="224"/>
    <cellStyle name="Normal 4" xfId="225"/>
    <cellStyle name="Normal 5" xfId="226"/>
    <cellStyle name="Normal 5 2" xfId="227"/>
    <cellStyle name="Normal 5_BGC 2014 trim 18 iulie retea si semestru -cu MF tinta 8400" xfId="228"/>
    <cellStyle name="Normal 6" xfId="229"/>
    <cellStyle name="Normal 7" xfId="230"/>
    <cellStyle name="Normal 8" xfId="231"/>
    <cellStyle name="Normal 9" xfId="232"/>
    <cellStyle name="Normal Table" xfId="233"/>
    <cellStyle name="Normál_10mell99" xfId="234"/>
    <cellStyle name="Normal_realizari.bugete.2005" xfId="235"/>
    <cellStyle name="normálne_HDP-OD~1" xfId="236"/>
    <cellStyle name="normální_agricult_1" xfId="237"/>
    <cellStyle name="Normßl - Style1" xfId="238"/>
    <cellStyle name="Notă" xfId="239"/>
    <cellStyle name="Note" xfId="240"/>
    <cellStyle name="Ôèíàíñîâûé_Tranche" xfId="241"/>
    <cellStyle name="Output" xfId="242"/>
    <cellStyle name="Pénznem [0]_10mell99" xfId="243"/>
    <cellStyle name="Pénznem_10mell99" xfId="244"/>
    <cellStyle name="Percen - Style1" xfId="245"/>
    <cellStyle name="Percent [2]" xfId="246"/>
    <cellStyle name="Percent 2" xfId="247"/>
    <cellStyle name="Percent 2 2" xfId="248"/>
    <cellStyle name="Percent 3" xfId="249"/>
    <cellStyle name="Percent 4" xfId="250"/>
    <cellStyle name="Percent 5" xfId="251"/>
    <cellStyle name="percentage difference" xfId="252"/>
    <cellStyle name="percentage difference one decimal" xfId="253"/>
    <cellStyle name="percentage difference zero decimal" xfId="254"/>
    <cellStyle name="percentage difference_BGC 2014 trim 18 iulie retea si semestru -cu MF tinta 8400" xfId="255"/>
    <cellStyle name="Pevný" xfId="256"/>
    <cellStyle name="Presentation" xfId="257"/>
    <cellStyle name="Percent" xfId="258"/>
    <cellStyle name="Publication" xfId="259"/>
    <cellStyle name="Red Text" xfId="260"/>
    <cellStyle name="reduced" xfId="261"/>
    <cellStyle name="s1" xfId="262"/>
    <cellStyle name="Satisfaisant" xfId="263"/>
    <cellStyle name="Currency" xfId="264"/>
    <cellStyle name="Currency [0]" xfId="265"/>
    <cellStyle name="Sortie" xfId="266"/>
    <cellStyle name="Standard_laroux" xfId="267"/>
    <cellStyle name="STYL1 - Style1" xfId="268"/>
    <cellStyle name="Style1" xfId="269"/>
    <cellStyle name="Text" xfId="270"/>
    <cellStyle name="Text avertisment" xfId="271"/>
    <cellStyle name="text BoldBlack" xfId="272"/>
    <cellStyle name="text BoldUnderline" xfId="273"/>
    <cellStyle name="text BoldUnderlineER" xfId="274"/>
    <cellStyle name="text BoldUndlnBlack" xfId="275"/>
    <cellStyle name="Text explicativ" xfId="276"/>
    <cellStyle name="text LightGreen" xfId="277"/>
    <cellStyle name="Text_BGC 2014 trim 18 iulie retea si semestru -cu MF tinta 8400" xfId="278"/>
    <cellStyle name="Texte explicatif" xfId="279"/>
    <cellStyle name="Title" xfId="280"/>
    <cellStyle name="Titlu" xfId="281"/>
    <cellStyle name="Titlu 1" xfId="282"/>
    <cellStyle name="Titlu 2" xfId="283"/>
    <cellStyle name="Titlu 3" xfId="284"/>
    <cellStyle name="Titlu 4" xfId="285"/>
    <cellStyle name="Titre" xfId="286"/>
    <cellStyle name="Titre 1" xfId="287"/>
    <cellStyle name="Titre 2" xfId="288"/>
    <cellStyle name="Titre 3" xfId="289"/>
    <cellStyle name="Titre 4" xfId="290"/>
    <cellStyle name="TopGrey" xfId="291"/>
    <cellStyle name="Total" xfId="292"/>
    <cellStyle name="Undefiniert" xfId="293"/>
    <cellStyle name="ux?_x0018_Normal_laroux_7_laroux_1?&quot;Normal_laroux_7_laroux_1_²ðò²Ê´²ÜÎ?_x001F_Normal_laroux_7_laroux_1_²ÜºÈÆø?0*Normal_laro" xfId="294"/>
    <cellStyle name="ux_1_²ÜºÈÆø (³é³Ýó Ø.)?_x0007_!ß&quot;VQ_x0006_?_x0006_?ults?_x0006_$Currency [0]_laroux_5_results_Sheet1?_x001C_Currency [0]_laroux_5_Sheet1?_x0015_Cur" xfId="295"/>
    <cellStyle name="Verificare celulă" xfId="296"/>
    <cellStyle name="Vérification" xfId="297"/>
    <cellStyle name="Comma" xfId="298"/>
    <cellStyle name="Comma [0]" xfId="299"/>
    <cellStyle name="Währung [0]_laroux" xfId="300"/>
    <cellStyle name="Währung_laroux" xfId="301"/>
    <cellStyle name="Warning Text" xfId="302"/>
    <cellStyle name="WebAnchor1" xfId="303"/>
    <cellStyle name="WebAnchor2" xfId="304"/>
    <cellStyle name="WebAnchor3" xfId="305"/>
    <cellStyle name="WebAnchor4" xfId="306"/>
    <cellStyle name="WebAnchor5" xfId="307"/>
    <cellStyle name="WebAnchor6" xfId="308"/>
    <cellStyle name="WebAnchor7" xfId="309"/>
    <cellStyle name="Webexclude" xfId="310"/>
    <cellStyle name="WebFN" xfId="311"/>
    <cellStyle name="WebFN1" xfId="312"/>
    <cellStyle name="WebFN2" xfId="313"/>
    <cellStyle name="WebFN3" xfId="314"/>
    <cellStyle name="WebFN4" xfId="315"/>
    <cellStyle name="WebHR" xfId="316"/>
    <cellStyle name="WebIndent1" xfId="317"/>
    <cellStyle name="WebIndent1wFN3" xfId="318"/>
    <cellStyle name="WebIndent2" xfId="319"/>
    <cellStyle name="WebNoBR" xfId="320"/>
    <cellStyle name="Záhlaví 1" xfId="321"/>
    <cellStyle name="Záhlaví 2" xfId="322"/>
    <cellStyle name="zero" xfId="323"/>
    <cellStyle name="ДАТА" xfId="324"/>
    <cellStyle name="Денежный [0]_453" xfId="325"/>
    <cellStyle name="Денежный_453" xfId="326"/>
    <cellStyle name="ЗАГОЛОВОК1" xfId="327"/>
    <cellStyle name="ЗАГОЛОВОК2" xfId="328"/>
    <cellStyle name="ИТОГОВЫЙ" xfId="329"/>
    <cellStyle name="Обычный_02-682" xfId="330"/>
    <cellStyle name="Открывавшаяся гиперссылка_Table_B_1999_2000_2001" xfId="331"/>
    <cellStyle name="ПРОЦЕНТНЫЙ_BOPENGC" xfId="332"/>
    <cellStyle name="ТЕКСТ" xfId="333"/>
    <cellStyle name="Тысячи [0]_Dk98" xfId="334"/>
    <cellStyle name="Тысячи_Dk98" xfId="335"/>
    <cellStyle name="УровеньСтолб_1_Структура державного боргу" xfId="336"/>
    <cellStyle name="УровеньСтрок_1_Структура державного боргу" xfId="337"/>
    <cellStyle name="ФИКСИРОВАННЫЙ" xfId="338"/>
    <cellStyle name="Финансовый [0]_453" xfId="339"/>
    <cellStyle name="Финансовый_1 квартал-уточ.платежі" xfId="3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12"/>
  </sheetPr>
  <dimension ref="A1:S66"/>
  <sheetViews>
    <sheetView showZeros="0" tabSelected="1" zoomScale="75" zoomScaleNormal="75" zoomScaleSheetLayoutView="55" workbookViewId="0" topLeftCell="A1">
      <selection activeCell="R8" sqref="R8"/>
    </sheetView>
  </sheetViews>
  <sheetFormatPr defaultColWidth="8.8515625" defaultRowHeight="19.5" customHeight="1" outlineLevelRow="1"/>
  <cols>
    <col min="1" max="2" width="3.8515625" style="2" customWidth="1"/>
    <col min="3" max="3" width="43.421875" style="1" customWidth="1"/>
    <col min="4" max="4" width="25.00390625" style="1" customWidth="1"/>
    <col min="5" max="5" width="12.140625" style="1" customWidth="1"/>
    <col min="6" max="6" width="17.00390625" style="14" customWidth="1"/>
    <col min="7" max="7" width="13.8515625" style="14" customWidth="1"/>
    <col min="8" max="8" width="16.8515625" style="14" customWidth="1"/>
    <col min="9" max="9" width="11.57421875" style="14" customWidth="1"/>
    <col min="10" max="10" width="11.57421875" style="1" customWidth="1"/>
    <col min="11" max="11" width="13.281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1.7109375" style="6" customWidth="1"/>
    <col min="19" max="19" width="9.57421875" style="7" customWidth="1"/>
    <col min="20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37"/>
      <c r="P2" s="137"/>
      <c r="Q2" s="137"/>
      <c r="R2" s="137"/>
      <c r="S2" s="137"/>
    </row>
    <row r="3" spans="3:19" ht="22.5" customHeight="1" outlineLevel="1">
      <c r="C3" s="136" t="s">
        <v>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3:19" ht="15.75" outlineLevel="1">
      <c r="C4" s="142" t="s">
        <v>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3:19" ht="15.75" hidden="1" outlineLevel="1"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</row>
    <row r="6" ht="24" customHeight="1" hidden="1" outlineLevel="1"/>
    <row r="7" spans="3:19" ht="15.75" customHeight="1" outlineLevel="1">
      <c r="C7" s="15"/>
      <c r="D7" s="15"/>
      <c r="E7" s="15"/>
      <c r="F7" s="16"/>
      <c r="G7" s="17"/>
      <c r="H7" s="16"/>
      <c r="I7" s="16"/>
      <c r="K7" s="15"/>
      <c r="L7" s="15"/>
      <c r="M7" s="15"/>
      <c r="N7" s="15"/>
      <c r="O7" s="15"/>
      <c r="P7" s="15"/>
      <c r="Q7" s="6" t="s">
        <v>2</v>
      </c>
      <c r="R7" s="18">
        <v>662300</v>
      </c>
      <c r="S7" s="15"/>
    </row>
    <row r="8" spans="3:19" ht="15.75" outlineLevel="1">
      <c r="C8" s="3"/>
      <c r="D8" s="19"/>
      <c r="E8" s="20"/>
      <c r="F8" s="21"/>
      <c r="G8" s="21"/>
      <c r="H8" s="21"/>
      <c r="I8" s="21"/>
      <c r="J8" s="15"/>
      <c r="K8" s="2"/>
      <c r="L8" s="2"/>
      <c r="M8" s="2"/>
      <c r="N8" s="11"/>
      <c r="O8" s="20"/>
      <c r="P8" s="22"/>
      <c r="Q8" s="20"/>
      <c r="R8" s="22"/>
      <c r="S8" s="23" t="s">
        <v>3</v>
      </c>
    </row>
    <row r="9" spans="3:19" ht="15.75">
      <c r="C9" s="24"/>
      <c r="D9" s="25" t="s">
        <v>4</v>
      </c>
      <c r="E9" s="25" t="s">
        <v>4</v>
      </c>
      <c r="F9" s="26" t="s">
        <v>4</v>
      </c>
      <c r="G9" s="26" t="s">
        <v>4</v>
      </c>
      <c r="H9" s="26" t="s">
        <v>5</v>
      </c>
      <c r="I9" s="26" t="s">
        <v>6</v>
      </c>
      <c r="J9" s="25" t="s">
        <v>4</v>
      </c>
      <c r="K9" s="25" t="s">
        <v>7</v>
      </c>
      <c r="L9" s="25" t="s">
        <v>8</v>
      </c>
      <c r="M9" s="25" t="s">
        <v>8</v>
      </c>
      <c r="N9" s="27" t="s">
        <v>9</v>
      </c>
      <c r="O9" s="25" t="s">
        <v>10</v>
      </c>
      <c r="P9" s="28" t="s">
        <v>9</v>
      </c>
      <c r="Q9" s="25" t="s">
        <v>11</v>
      </c>
      <c r="R9" s="140" t="s">
        <v>12</v>
      </c>
      <c r="S9" s="140"/>
    </row>
    <row r="10" spans="3:19" ht="15.75">
      <c r="C10" s="22"/>
      <c r="D10" s="29" t="s">
        <v>13</v>
      </c>
      <c r="E10" s="29" t="s">
        <v>14</v>
      </c>
      <c r="F10" s="30" t="s">
        <v>15</v>
      </c>
      <c r="G10" s="30" t="s">
        <v>16</v>
      </c>
      <c r="H10" s="30" t="s">
        <v>17</v>
      </c>
      <c r="I10" s="30" t="s">
        <v>18</v>
      </c>
      <c r="J10" s="29" t="s">
        <v>19</v>
      </c>
      <c r="K10" s="29" t="s">
        <v>18</v>
      </c>
      <c r="L10" s="29" t="s">
        <v>20</v>
      </c>
      <c r="M10" s="29" t="s">
        <v>21</v>
      </c>
      <c r="N10" s="31"/>
      <c r="O10" s="29" t="s">
        <v>22</v>
      </c>
      <c r="P10" s="32" t="s">
        <v>23</v>
      </c>
      <c r="Q10" s="33" t="s">
        <v>24</v>
      </c>
      <c r="R10" s="141"/>
      <c r="S10" s="141"/>
    </row>
    <row r="11" spans="3:19" ht="15.75" customHeight="1">
      <c r="C11" s="34"/>
      <c r="D11" s="29" t="s">
        <v>25</v>
      </c>
      <c r="E11" s="29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29" t="s">
        <v>31</v>
      </c>
      <c r="K11" s="29" t="s">
        <v>32</v>
      </c>
      <c r="L11" s="29" t="s">
        <v>33</v>
      </c>
      <c r="M11" s="29" t="s">
        <v>34</v>
      </c>
      <c r="N11" s="31"/>
      <c r="O11" s="29" t="s">
        <v>35</v>
      </c>
      <c r="P11" s="32" t="s">
        <v>36</v>
      </c>
      <c r="Q11" s="33" t="s">
        <v>37</v>
      </c>
      <c r="R11" s="141"/>
      <c r="S11" s="141"/>
    </row>
    <row r="12" spans="3:19" ht="15.75">
      <c r="C12" s="35"/>
      <c r="D12" s="36"/>
      <c r="E12" s="29" t="s">
        <v>38</v>
      </c>
      <c r="F12" s="30"/>
      <c r="G12" s="30" t="s">
        <v>39</v>
      </c>
      <c r="H12" s="30" t="s">
        <v>40</v>
      </c>
      <c r="I12" s="30"/>
      <c r="J12" s="29" t="s">
        <v>41</v>
      </c>
      <c r="K12" s="29" t="s">
        <v>42</v>
      </c>
      <c r="L12" s="29"/>
      <c r="M12" s="29" t="s">
        <v>43</v>
      </c>
      <c r="N12" s="31"/>
      <c r="O12" s="29" t="s">
        <v>44</v>
      </c>
      <c r="P12" s="31" t="s">
        <v>45</v>
      </c>
      <c r="Q12" s="33" t="s">
        <v>46</v>
      </c>
      <c r="R12" s="141"/>
      <c r="S12" s="141"/>
    </row>
    <row r="13" spans="3:19" ht="15.75">
      <c r="C13" s="20"/>
      <c r="D13" s="2"/>
      <c r="E13" s="29" t="s">
        <v>47</v>
      </c>
      <c r="F13" s="30"/>
      <c r="G13" s="30"/>
      <c r="H13" s="30" t="s">
        <v>48</v>
      </c>
      <c r="I13" s="30"/>
      <c r="J13" s="29" t="s">
        <v>49</v>
      </c>
      <c r="K13" s="29"/>
      <c r="L13" s="29"/>
      <c r="M13" s="29" t="s">
        <v>50</v>
      </c>
      <c r="N13" s="31"/>
      <c r="O13" s="29"/>
      <c r="P13" s="31"/>
      <c r="Q13" s="33"/>
      <c r="R13" s="139" t="s">
        <v>51</v>
      </c>
      <c r="S13" s="138" t="s">
        <v>52</v>
      </c>
    </row>
    <row r="14" spans="3:19" ht="30.75" customHeight="1">
      <c r="C14" s="20"/>
      <c r="D14" s="2"/>
      <c r="E14" s="2"/>
      <c r="F14" s="2"/>
      <c r="G14" s="2"/>
      <c r="H14" s="30" t="s">
        <v>53</v>
      </c>
      <c r="I14" s="30"/>
      <c r="J14" s="39" t="s">
        <v>54</v>
      </c>
      <c r="K14" s="29"/>
      <c r="L14" s="29"/>
      <c r="M14" s="39" t="s">
        <v>55</v>
      </c>
      <c r="N14" s="31"/>
      <c r="O14" s="29"/>
      <c r="P14" s="31"/>
      <c r="Q14" s="33"/>
      <c r="R14" s="139"/>
      <c r="S14" s="138"/>
    </row>
    <row r="15" spans="3:19" ht="19.5" customHeight="1">
      <c r="C15" s="40"/>
      <c r="D15" s="41"/>
      <c r="E15" s="2"/>
      <c r="F15" s="41"/>
      <c r="G15" s="41"/>
      <c r="H15" s="2"/>
      <c r="I15" s="42"/>
      <c r="J15" s="39"/>
      <c r="K15" s="39"/>
      <c r="L15" s="39"/>
      <c r="N15" s="13"/>
      <c r="O15" s="39"/>
      <c r="P15" s="13"/>
      <c r="Q15" s="43"/>
      <c r="R15" s="139"/>
      <c r="S15" s="138"/>
    </row>
    <row r="16" spans="3:19" ht="36.75" customHeight="1">
      <c r="C16" s="40"/>
      <c r="D16" s="44"/>
      <c r="E16" s="2"/>
      <c r="F16" s="45"/>
      <c r="G16" s="46"/>
      <c r="H16" s="47"/>
      <c r="I16" s="42"/>
      <c r="J16" s="39" t="s">
        <v>56</v>
      </c>
      <c r="K16" s="39"/>
      <c r="L16" s="39"/>
      <c r="M16" s="39"/>
      <c r="N16" s="13"/>
      <c r="O16" s="39"/>
      <c r="P16" s="13"/>
      <c r="Q16" s="43"/>
      <c r="R16" s="37"/>
      <c r="S16" s="38"/>
    </row>
    <row r="17" spans="3:19" ht="15.75" customHeight="1">
      <c r="C17" s="48"/>
      <c r="D17" s="49"/>
      <c r="E17" s="2"/>
      <c r="F17" s="47"/>
      <c r="G17" s="50"/>
      <c r="H17" s="47"/>
      <c r="I17" s="42"/>
      <c r="J17" s="2" t="s">
        <v>57</v>
      </c>
      <c r="K17" s="51"/>
      <c r="L17" s="39"/>
      <c r="M17" s="39"/>
      <c r="N17" s="13"/>
      <c r="O17" s="39"/>
      <c r="P17" s="13"/>
      <c r="Q17" s="43"/>
      <c r="R17" s="13"/>
      <c r="S17" s="38"/>
    </row>
    <row r="18" spans="3:19" ht="0.75" customHeight="1">
      <c r="C18" s="52"/>
      <c r="D18" s="53"/>
      <c r="E18" s="54"/>
      <c r="F18" s="55"/>
      <c r="G18" s="56"/>
      <c r="H18" s="56"/>
      <c r="I18" s="56"/>
      <c r="J18" s="57"/>
      <c r="K18" s="54"/>
      <c r="L18" s="54"/>
      <c r="M18" s="54"/>
      <c r="N18" s="57"/>
      <c r="O18" s="54"/>
      <c r="P18" s="57"/>
      <c r="Q18" s="54"/>
      <c r="R18" s="58"/>
      <c r="S18" s="57"/>
    </row>
    <row r="19" spans="3:19" ht="15.75">
      <c r="C19" s="59"/>
      <c r="D19" s="60"/>
      <c r="E19" s="54"/>
      <c r="F19" s="55"/>
      <c r="G19" s="61"/>
      <c r="H19" s="55"/>
      <c r="I19" s="56"/>
      <c r="J19" s="57"/>
      <c r="K19" s="54"/>
      <c r="L19" s="54"/>
      <c r="M19" s="54"/>
      <c r="N19" s="57"/>
      <c r="O19" s="54"/>
      <c r="P19" s="57"/>
      <c r="Q19" s="54"/>
      <c r="R19" s="58"/>
      <c r="S19" s="57"/>
    </row>
    <row r="20" spans="3:19" s="63" customFormat="1" ht="30.75" customHeight="1">
      <c r="C20" s="64" t="s">
        <v>58</v>
      </c>
      <c r="D20" s="65">
        <f>D21+D37+D38+D39+D40+D42+D44</f>
        <v>44845.20995717999</v>
      </c>
      <c r="E20" s="66">
        <f>E21+E37+E38+E39+E40+E42+E44</f>
        <v>28053.349609799996</v>
      </c>
      <c r="F20" s="67">
        <f aca="true" t="shared" si="0" ref="F20:M20">F21+F37+F38+F42+F44+F39+F40</f>
        <v>25068.410229840003</v>
      </c>
      <c r="G20" s="68">
        <f t="shared" si="0"/>
        <v>946.30050543</v>
      </c>
      <c r="H20" s="68">
        <f t="shared" si="0"/>
        <v>10625.77025493</v>
      </c>
      <c r="I20" s="68">
        <f t="shared" si="0"/>
        <v>0</v>
      </c>
      <c r="J20" s="69">
        <f t="shared" si="0"/>
        <v>9162.244031</v>
      </c>
      <c r="K20" s="69">
        <f t="shared" si="0"/>
        <v>175.192655</v>
      </c>
      <c r="L20" s="70">
        <f t="shared" si="0"/>
        <v>612.00719101</v>
      </c>
      <c r="M20" s="66">
        <f t="shared" si="0"/>
        <v>2238.2779022</v>
      </c>
      <c r="N20" s="71">
        <f>SUM(D20:M20)</f>
        <v>121726.76233638999</v>
      </c>
      <c r="O20" s="66">
        <f>O21+O37+O38+O42+O39</f>
        <v>-21225.07649635</v>
      </c>
      <c r="P20" s="71">
        <f aca="true" t="shared" si="1" ref="P20:P44">N20+O20</f>
        <v>100501.68584004</v>
      </c>
      <c r="Q20" s="66">
        <f>Q21+Q37+Q38+Q42</f>
        <v>-118.083922</v>
      </c>
      <c r="R20" s="72">
        <f aca="true" t="shared" si="2" ref="R20:R44">P20+Q20</f>
        <v>100383.60191803999</v>
      </c>
      <c r="S20" s="71">
        <f aca="true" t="shared" si="3" ref="S20:S44">R20/$R$7*100</f>
        <v>15.156817441950777</v>
      </c>
    </row>
    <row r="21" spans="1:19" s="77" customFormat="1" ht="18.75" customHeight="1">
      <c r="A21" s="13"/>
      <c r="B21" s="13"/>
      <c r="C21" s="73" t="s">
        <v>59</v>
      </c>
      <c r="D21" s="37">
        <f>D22+D35+D36</f>
        <v>43396.98047052</v>
      </c>
      <c r="E21" s="37">
        <f>E22+E35+E36</f>
        <v>24192.909607699996</v>
      </c>
      <c r="F21" s="74">
        <f>F22+F35+F36</f>
        <v>19108.680402980004</v>
      </c>
      <c r="G21" s="74">
        <f>G22+G35+G36</f>
        <v>731.18812543</v>
      </c>
      <c r="H21" s="74">
        <f>H22+H35+H36</f>
        <v>9107.01799805</v>
      </c>
      <c r="I21" s="74"/>
      <c r="J21" s="37">
        <f>J22+J35+J36</f>
        <v>5732.867009</v>
      </c>
      <c r="K21" s="37"/>
      <c r="L21" s="75">
        <f>L22+L35+L36</f>
        <v>612.00719101</v>
      </c>
      <c r="M21" s="75">
        <f>M22+M35+M36</f>
        <v>569.54993</v>
      </c>
      <c r="N21" s="37">
        <f aca="true" t="shared" si="4" ref="N21:N44">SUM(D21:M21)</f>
        <v>103451.20073468998</v>
      </c>
      <c r="O21" s="37">
        <f>O22+O35+O36</f>
        <v>-6351.458944360001</v>
      </c>
      <c r="P21" s="75">
        <f t="shared" si="1"/>
        <v>97099.74179032998</v>
      </c>
      <c r="Q21" s="37">
        <f>Q22+Q35+Q36</f>
        <v>0</v>
      </c>
      <c r="R21" s="76">
        <f t="shared" si="2"/>
        <v>97099.74179032998</v>
      </c>
      <c r="S21" s="75">
        <f t="shared" si="3"/>
        <v>14.660990758014492</v>
      </c>
    </row>
    <row r="22" spans="3:19" ht="28.5" customHeight="1">
      <c r="C22" s="78" t="s">
        <v>60</v>
      </c>
      <c r="D22" s="79">
        <f aca="true" t="shared" si="5" ref="D22:M22">D23+D27+D28+D33+D34</f>
        <v>40119.0906471</v>
      </c>
      <c r="E22" s="79">
        <f t="shared" si="5"/>
        <v>18933.882884239996</v>
      </c>
      <c r="F22" s="80">
        <f t="shared" si="5"/>
        <v>0</v>
      </c>
      <c r="G22" s="80">
        <f t="shared" si="5"/>
        <v>0.03646726</v>
      </c>
      <c r="H22" s="80">
        <f t="shared" si="5"/>
        <v>743.42818949</v>
      </c>
      <c r="I22" s="80">
        <f t="shared" si="5"/>
        <v>0</v>
      </c>
      <c r="J22" s="79">
        <f t="shared" si="5"/>
        <v>1091.6895900000002</v>
      </c>
      <c r="K22" s="81">
        <f t="shared" si="5"/>
        <v>0</v>
      </c>
      <c r="L22" s="81">
        <f t="shared" si="5"/>
        <v>0</v>
      </c>
      <c r="M22" s="81">
        <f t="shared" si="5"/>
        <v>0</v>
      </c>
      <c r="N22" s="79">
        <f t="shared" si="4"/>
        <v>60888.12777808999</v>
      </c>
      <c r="O22" s="81">
        <f>O23+O27+O28+O33+O34</f>
        <v>0</v>
      </c>
      <c r="P22" s="79">
        <f t="shared" si="1"/>
        <v>60888.12777808999</v>
      </c>
      <c r="Q22" s="81">
        <f>Q23+Q27+Q28+Q33+Q34</f>
        <v>0</v>
      </c>
      <c r="R22" s="75">
        <f t="shared" si="2"/>
        <v>60888.12777808999</v>
      </c>
      <c r="S22" s="79">
        <f t="shared" si="3"/>
        <v>9.193436173650912</v>
      </c>
    </row>
    <row r="23" spans="3:19" ht="33.75" customHeight="1">
      <c r="C23" s="82" t="s">
        <v>61</v>
      </c>
      <c r="D23" s="83">
        <f aca="true" t="shared" si="6" ref="D23:I23">D24+D25+D26</f>
        <v>10619.59296572</v>
      </c>
      <c r="E23" s="79">
        <f t="shared" si="6"/>
        <v>7572.1911189</v>
      </c>
      <c r="F23" s="80">
        <f t="shared" si="6"/>
        <v>0</v>
      </c>
      <c r="G23" s="80">
        <f t="shared" si="6"/>
        <v>0</v>
      </c>
      <c r="H23" s="80">
        <f t="shared" si="6"/>
        <v>0</v>
      </c>
      <c r="I23" s="80">
        <f t="shared" si="6"/>
        <v>0</v>
      </c>
      <c r="J23" s="81"/>
      <c r="K23" s="81">
        <f>K24+K25+K26</f>
        <v>0</v>
      </c>
      <c r="L23" s="84">
        <f>L24+L25+L26</f>
        <v>0</v>
      </c>
      <c r="M23" s="81">
        <f>M24+M25+M26</f>
        <v>0</v>
      </c>
      <c r="N23" s="79">
        <f t="shared" si="4"/>
        <v>18191.784084619998</v>
      </c>
      <c r="O23" s="81">
        <f>O24+O25+O26</f>
        <v>0</v>
      </c>
      <c r="P23" s="79">
        <f t="shared" si="1"/>
        <v>18191.784084619998</v>
      </c>
      <c r="Q23" s="81">
        <f>Q24+Q25+Q26</f>
        <v>0</v>
      </c>
      <c r="R23" s="75">
        <f t="shared" si="2"/>
        <v>18191.784084619998</v>
      </c>
      <c r="S23" s="79">
        <f t="shared" si="3"/>
        <v>2.7467588833791328</v>
      </c>
    </row>
    <row r="24" spans="3:19" ht="22.5" customHeight="1">
      <c r="C24" s="85" t="s">
        <v>62</v>
      </c>
      <c r="D24" s="84">
        <v>6079.095914869999</v>
      </c>
      <c r="E24" s="84">
        <v>19.91052435</v>
      </c>
      <c r="F24" s="80"/>
      <c r="G24" s="80"/>
      <c r="H24" s="80"/>
      <c r="I24" s="80"/>
      <c r="J24" s="79"/>
      <c r="K24" s="84"/>
      <c r="L24" s="84"/>
      <c r="M24" s="84"/>
      <c r="N24" s="79">
        <f t="shared" si="4"/>
        <v>6099.006439219999</v>
      </c>
      <c r="O24" s="84"/>
      <c r="P24" s="79">
        <f t="shared" si="1"/>
        <v>6099.006439219999</v>
      </c>
      <c r="Q24" s="84"/>
      <c r="R24" s="75">
        <f t="shared" si="2"/>
        <v>6099.006439219999</v>
      </c>
      <c r="S24" s="79">
        <f t="shared" si="3"/>
        <v>0.9208827478816245</v>
      </c>
    </row>
    <row r="25" spans="3:19" ht="30" customHeight="1">
      <c r="C25" s="85" t="s">
        <v>63</v>
      </c>
      <c r="D25" s="84">
        <v>3873.1991018300005</v>
      </c>
      <c r="E25" s="84">
        <v>7547.47849142</v>
      </c>
      <c r="F25" s="86"/>
      <c r="G25" s="86"/>
      <c r="H25" s="86"/>
      <c r="I25" s="86"/>
      <c r="J25" s="79"/>
      <c r="K25" s="84"/>
      <c r="L25" s="84"/>
      <c r="M25" s="84"/>
      <c r="N25" s="79">
        <f t="shared" si="4"/>
        <v>11420.67759325</v>
      </c>
      <c r="O25" s="84"/>
      <c r="P25" s="79">
        <f t="shared" si="1"/>
        <v>11420.67759325</v>
      </c>
      <c r="Q25" s="84"/>
      <c r="R25" s="75">
        <f t="shared" si="2"/>
        <v>11420.67759325</v>
      </c>
      <c r="S25" s="79">
        <f t="shared" si="3"/>
        <v>1.7243964356409482</v>
      </c>
    </row>
    <row r="26" spans="3:19" ht="36" customHeight="1">
      <c r="C26" s="87" t="s">
        <v>64</v>
      </c>
      <c r="D26" s="84">
        <v>667.29794902</v>
      </c>
      <c r="E26" s="84">
        <v>4.80210313</v>
      </c>
      <c r="F26" s="86"/>
      <c r="G26" s="86"/>
      <c r="H26" s="86"/>
      <c r="I26" s="86"/>
      <c r="J26" s="79"/>
      <c r="K26" s="84"/>
      <c r="L26" s="84"/>
      <c r="M26" s="84"/>
      <c r="N26" s="79">
        <f t="shared" si="4"/>
        <v>672.10005215</v>
      </c>
      <c r="O26" s="84"/>
      <c r="P26" s="79">
        <f t="shared" si="1"/>
        <v>672.10005215</v>
      </c>
      <c r="Q26" s="84"/>
      <c r="R26" s="75">
        <f t="shared" si="2"/>
        <v>672.10005215</v>
      </c>
      <c r="S26" s="79">
        <f t="shared" si="3"/>
        <v>0.10147969985656047</v>
      </c>
    </row>
    <row r="27" spans="3:19" ht="23.25" customHeight="1">
      <c r="C27" s="82" t="s">
        <v>65</v>
      </c>
      <c r="D27" s="84">
        <v>817.54231977</v>
      </c>
      <c r="E27" s="84">
        <v>2877.56646592</v>
      </c>
      <c r="F27" s="80"/>
      <c r="G27" s="80"/>
      <c r="H27" s="80"/>
      <c r="I27" s="80"/>
      <c r="J27" s="79"/>
      <c r="K27" s="84"/>
      <c r="L27" s="84"/>
      <c r="M27" s="84"/>
      <c r="N27" s="79">
        <f t="shared" si="4"/>
        <v>3695.1087856900003</v>
      </c>
      <c r="O27" s="84"/>
      <c r="P27" s="79">
        <f t="shared" si="1"/>
        <v>3695.1087856900003</v>
      </c>
      <c r="Q27" s="84"/>
      <c r="R27" s="75">
        <f t="shared" si="2"/>
        <v>3695.1087856900003</v>
      </c>
      <c r="S27" s="79">
        <f t="shared" si="3"/>
        <v>0.5579206984282048</v>
      </c>
    </row>
    <row r="28" spans="3:19" ht="36.75" customHeight="1">
      <c r="C28" s="88" t="s">
        <v>66</v>
      </c>
      <c r="D28" s="89">
        <f>SUM(D29:D32)</f>
        <v>28365.975459660003</v>
      </c>
      <c r="E28" s="89">
        <f aca="true" t="shared" si="7" ref="E28:M28">E29+E30+E31+E32</f>
        <v>8393.14945092</v>
      </c>
      <c r="F28" s="86">
        <f t="shared" si="7"/>
        <v>0</v>
      </c>
      <c r="G28" s="86">
        <f t="shared" si="7"/>
        <v>0.03646726</v>
      </c>
      <c r="H28" s="86">
        <f t="shared" si="7"/>
        <v>743.42818949</v>
      </c>
      <c r="I28" s="86">
        <f t="shared" si="7"/>
        <v>0</v>
      </c>
      <c r="J28" s="89">
        <f t="shared" si="7"/>
        <v>977.5373390000001</v>
      </c>
      <c r="K28" s="84">
        <f t="shared" si="7"/>
        <v>0</v>
      </c>
      <c r="L28" s="84">
        <f t="shared" si="7"/>
        <v>0</v>
      </c>
      <c r="M28" s="84">
        <f t="shared" si="7"/>
        <v>0</v>
      </c>
      <c r="N28" s="79">
        <f t="shared" si="4"/>
        <v>38480.12690633</v>
      </c>
      <c r="O28" s="84">
        <f>O29+O30+O31</f>
        <v>0</v>
      </c>
      <c r="P28" s="79">
        <f t="shared" si="1"/>
        <v>38480.12690633</v>
      </c>
      <c r="Q28" s="84">
        <f>Q29+Q30+Q31</f>
        <v>0</v>
      </c>
      <c r="R28" s="75">
        <f t="shared" si="2"/>
        <v>38480.12690633</v>
      </c>
      <c r="S28" s="79">
        <f t="shared" si="3"/>
        <v>5.810075027378831</v>
      </c>
    </row>
    <row r="29" spans="3:19" ht="25.5" customHeight="1">
      <c r="C29" s="85" t="s">
        <v>67</v>
      </c>
      <c r="D29" s="84">
        <v>17071.77865834</v>
      </c>
      <c r="E29" s="84">
        <v>7603.31362866</v>
      </c>
      <c r="F29" s="80"/>
      <c r="G29" s="80"/>
      <c r="H29" s="80"/>
      <c r="I29" s="80"/>
      <c r="J29" s="79"/>
      <c r="K29" s="84"/>
      <c r="L29" s="84"/>
      <c r="M29" s="84"/>
      <c r="N29" s="79">
        <f t="shared" si="4"/>
        <v>24675.092287</v>
      </c>
      <c r="O29" s="84"/>
      <c r="P29" s="79">
        <f t="shared" si="1"/>
        <v>24675.092287</v>
      </c>
      <c r="Q29" s="84"/>
      <c r="R29" s="75">
        <f t="shared" si="2"/>
        <v>24675.092287</v>
      </c>
      <c r="S29" s="79">
        <f t="shared" si="3"/>
        <v>3.7256669616488</v>
      </c>
    </row>
    <row r="30" spans="3:19" ht="20.25" customHeight="1">
      <c r="C30" s="85" t="s">
        <v>68</v>
      </c>
      <c r="D30" s="84">
        <v>10379.54840617</v>
      </c>
      <c r="E30" s="84"/>
      <c r="F30" s="86"/>
      <c r="G30" s="86"/>
      <c r="H30" s="86"/>
      <c r="I30" s="86"/>
      <c r="J30" s="90">
        <v>676.181496</v>
      </c>
      <c r="K30" s="84"/>
      <c r="L30" s="84"/>
      <c r="M30" s="84"/>
      <c r="N30" s="79">
        <f t="shared" si="4"/>
        <v>11055.72990217</v>
      </c>
      <c r="O30" s="84"/>
      <c r="P30" s="79">
        <f t="shared" si="1"/>
        <v>11055.72990217</v>
      </c>
      <c r="Q30" s="84"/>
      <c r="R30" s="75">
        <f t="shared" si="2"/>
        <v>11055.72990217</v>
      </c>
      <c r="S30" s="79">
        <f t="shared" si="3"/>
        <v>1.6692933568126227</v>
      </c>
    </row>
    <row r="31" spans="3:19" s="91" customFormat="1" ht="36.75" customHeight="1">
      <c r="C31" s="92" t="s">
        <v>69</v>
      </c>
      <c r="D31" s="84">
        <v>517.2498712</v>
      </c>
      <c r="E31" s="84">
        <v>23.02490607</v>
      </c>
      <c r="F31" s="86"/>
      <c r="G31" s="86">
        <v>0</v>
      </c>
      <c r="H31" s="86">
        <v>743.42818949</v>
      </c>
      <c r="I31" s="86"/>
      <c r="J31" s="90">
        <v>3.398078</v>
      </c>
      <c r="K31" s="84"/>
      <c r="L31" s="84"/>
      <c r="M31" s="84"/>
      <c r="N31" s="79">
        <f t="shared" si="4"/>
        <v>1287.10104476</v>
      </c>
      <c r="O31" s="84"/>
      <c r="P31" s="79">
        <f t="shared" si="1"/>
        <v>1287.10104476</v>
      </c>
      <c r="Q31" s="84"/>
      <c r="R31" s="75">
        <f t="shared" si="2"/>
        <v>1287.10104476</v>
      </c>
      <c r="S31" s="79">
        <f t="shared" si="3"/>
        <v>0.19433807107957118</v>
      </c>
    </row>
    <row r="32" spans="3:19" ht="58.5" customHeight="1">
      <c r="C32" s="92" t="s">
        <v>70</v>
      </c>
      <c r="D32" s="84">
        <v>397.39852395</v>
      </c>
      <c r="E32" s="84">
        <v>766.81091619</v>
      </c>
      <c r="F32" s="86"/>
      <c r="G32" s="86">
        <v>0.03646726</v>
      </c>
      <c r="H32" s="86"/>
      <c r="I32" s="86"/>
      <c r="J32" s="84">
        <v>297.957765</v>
      </c>
      <c r="K32" s="93"/>
      <c r="L32" s="84"/>
      <c r="M32" s="84"/>
      <c r="N32" s="79">
        <f t="shared" si="4"/>
        <v>1462.2036724</v>
      </c>
      <c r="O32" s="84"/>
      <c r="P32" s="79">
        <f t="shared" si="1"/>
        <v>1462.2036724</v>
      </c>
      <c r="Q32" s="84"/>
      <c r="R32" s="75">
        <f t="shared" si="2"/>
        <v>1462.2036724</v>
      </c>
      <c r="S32" s="79">
        <f t="shared" si="3"/>
        <v>0.22077663783783785</v>
      </c>
    </row>
    <row r="33" spans="3:19" ht="36" customHeight="1">
      <c r="C33" s="88" t="s">
        <v>71</v>
      </c>
      <c r="D33" s="84">
        <v>313.01925553</v>
      </c>
      <c r="E33" s="84">
        <v>0</v>
      </c>
      <c r="F33" s="86"/>
      <c r="G33" s="86"/>
      <c r="H33" s="86"/>
      <c r="I33" s="86"/>
      <c r="J33" s="84">
        <v>0</v>
      </c>
      <c r="K33" s="84"/>
      <c r="L33" s="84"/>
      <c r="M33" s="84"/>
      <c r="N33" s="79">
        <f t="shared" si="4"/>
        <v>313.01925553</v>
      </c>
      <c r="O33" s="84"/>
      <c r="P33" s="79">
        <f t="shared" si="1"/>
        <v>313.01925553</v>
      </c>
      <c r="Q33" s="84"/>
      <c r="R33" s="75">
        <f t="shared" si="2"/>
        <v>313.01925553</v>
      </c>
      <c r="S33" s="79">
        <f t="shared" si="3"/>
        <v>0.04726245742563793</v>
      </c>
    </row>
    <row r="34" spans="3:19" ht="33" customHeight="1">
      <c r="C34" s="94" t="s">
        <v>72</v>
      </c>
      <c r="D34" s="84">
        <v>2.96064642</v>
      </c>
      <c r="E34" s="84">
        <v>90.9758485</v>
      </c>
      <c r="F34" s="86"/>
      <c r="G34" s="86"/>
      <c r="H34" s="86"/>
      <c r="I34" s="86"/>
      <c r="J34" s="95">
        <v>114.152251</v>
      </c>
      <c r="K34" s="84"/>
      <c r="L34" s="84"/>
      <c r="M34" s="84"/>
      <c r="N34" s="79">
        <f t="shared" si="4"/>
        <v>208.08874592</v>
      </c>
      <c r="O34" s="84"/>
      <c r="P34" s="79">
        <f t="shared" si="1"/>
        <v>208.08874592</v>
      </c>
      <c r="Q34" s="84"/>
      <c r="R34" s="75">
        <f t="shared" si="2"/>
        <v>208.08874592</v>
      </c>
      <c r="S34" s="79">
        <f t="shared" si="3"/>
        <v>0.03141910703910615</v>
      </c>
    </row>
    <row r="35" spans="3:19" ht="27.75" customHeight="1">
      <c r="C35" s="96" t="s">
        <v>73</v>
      </c>
      <c r="D35" s="84">
        <v>83.51256036</v>
      </c>
      <c r="E35" s="84"/>
      <c r="F35" s="86">
        <v>19081.172499000004</v>
      </c>
      <c r="G35" s="86">
        <v>725.5</v>
      </c>
      <c r="H35" s="86">
        <v>8360.343738</v>
      </c>
      <c r="I35" s="86"/>
      <c r="J35" s="84">
        <v>2.103671</v>
      </c>
      <c r="K35" s="84"/>
      <c r="L35" s="84"/>
      <c r="M35" s="84"/>
      <c r="N35" s="79">
        <f t="shared" si="4"/>
        <v>28252.632468360003</v>
      </c>
      <c r="O35" s="97">
        <v>-171.84944399999998</v>
      </c>
      <c r="P35" s="79">
        <f t="shared" si="1"/>
        <v>28080.783024360004</v>
      </c>
      <c r="Q35" s="84"/>
      <c r="R35" s="75">
        <f t="shared" si="2"/>
        <v>28080.783024360004</v>
      </c>
      <c r="S35" s="79">
        <f t="shared" si="3"/>
        <v>4.2398887248014505</v>
      </c>
    </row>
    <row r="36" spans="3:19" ht="27" customHeight="1">
      <c r="C36" s="98" t="s">
        <v>74</v>
      </c>
      <c r="D36" s="99">
        <v>3194.37726306</v>
      </c>
      <c r="E36" s="84">
        <v>5259.02672346</v>
      </c>
      <c r="F36" s="86">
        <v>27.50790398</v>
      </c>
      <c r="G36" s="86">
        <v>5.65165817</v>
      </c>
      <c r="H36" s="86">
        <v>3.24607056</v>
      </c>
      <c r="I36" s="86"/>
      <c r="J36" s="84">
        <v>4639.073748</v>
      </c>
      <c r="K36" s="100"/>
      <c r="L36" s="84">
        <v>612.00719101</v>
      </c>
      <c r="M36" s="84">
        <v>569.54993</v>
      </c>
      <c r="N36" s="79">
        <f t="shared" si="4"/>
        <v>14310.440488239998</v>
      </c>
      <c r="O36" s="97">
        <v>-6179.60950036</v>
      </c>
      <c r="P36" s="79">
        <f t="shared" si="1"/>
        <v>8130.830987879997</v>
      </c>
      <c r="Q36" s="84"/>
      <c r="R36" s="75">
        <f t="shared" si="2"/>
        <v>8130.830987879997</v>
      </c>
      <c r="S36" s="79">
        <f t="shared" si="3"/>
        <v>1.2276658595621315</v>
      </c>
    </row>
    <row r="37" spans="3:19" ht="24" customHeight="1">
      <c r="C37" s="101" t="s">
        <v>100</v>
      </c>
      <c r="D37" s="84">
        <v>0</v>
      </c>
      <c r="E37" s="84">
        <v>2410.7309814099995</v>
      </c>
      <c r="F37" s="86">
        <v>5959.6</v>
      </c>
      <c r="G37" s="86">
        <v>200</v>
      </c>
      <c r="H37" s="86">
        <v>1505.18225688</v>
      </c>
      <c r="I37" s="86"/>
      <c r="J37" s="84">
        <v>3059.543314</v>
      </c>
      <c r="K37" s="102">
        <v>5.137467</v>
      </c>
      <c r="L37" s="84"/>
      <c r="M37" s="103">
        <v>1668.7279722</v>
      </c>
      <c r="N37" s="79">
        <f t="shared" si="4"/>
        <v>14808.92199149</v>
      </c>
      <c r="O37" s="89">
        <f>-N37</f>
        <v>-14808.92199149</v>
      </c>
      <c r="P37" s="79">
        <f t="shared" si="1"/>
        <v>0</v>
      </c>
      <c r="Q37" s="84"/>
      <c r="R37" s="75">
        <f t="shared" si="2"/>
        <v>0</v>
      </c>
      <c r="S37" s="79">
        <f t="shared" si="3"/>
        <v>0</v>
      </c>
    </row>
    <row r="38" spans="3:19" ht="23.25" customHeight="1">
      <c r="C38" s="101" t="s">
        <v>101</v>
      </c>
      <c r="D38" s="84">
        <v>140.26724383</v>
      </c>
      <c r="E38" s="84">
        <v>96.41873084</v>
      </c>
      <c r="F38" s="86"/>
      <c r="G38" s="86"/>
      <c r="H38" s="86"/>
      <c r="I38" s="86"/>
      <c r="J38" s="84">
        <v>155.023247</v>
      </c>
      <c r="K38" s="100"/>
      <c r="L38" s="84"/>
      <c r="M38" s="84"/>
      <c r="N38" s="79">
        <f t="shared" si="4"/>
        <v>391.70922167000003</v>
      </c>
      <c r="O38" s="84">
        <v>0</v>
      </c>
      <c r="P38" s="79">
        <f t="shared" si="1"/>
        <v>391.70922167000003</v>
      </c>
      <c r="Q38" s="84"/>
      <c r="R38" s="75">
        <f t="shared" si="2"/>
        <v>391.70922167000003</v>
      </c>
      <c r="S38" s="79">
        <f t="shared" si="3"/>
        <v>0.05914377497659671</v>
      </c>
    </row>
    <row r="39" spans="3:19" ht="21" customHeight="1">
      <c r="C39" s="101" t="s">
        <v>75</v>
      </c>
      <c r="D39" s="84"/>
      <c r="E39" s="84">
        <v>64.6955605</v>
      </c>
      <c r="F39" s="86"/>
      <c r="G39" s="86"/>
      <c r="H39" s="86">
        <v>0</v>
      </c>
      <c r="I39" s="86"/>
      <c r="J39" s="84"/>
      <c r="K39" s="84">
        <v>170.05518800000002</v>
      </c>
      <c r="L39" s="84"/>
      <c r="M39" s="84">
        <v>0</v>
      </c>
      <c r="N39" s="79">
        <f t="shared" si="4"/>
        <v>234.75074850000001</v>
      </c>
      <c r="O39" s="89">
        <f>-E39-M39</f>
        <v>-64.6955605</v>
      </c>
      <c r="P39" s="79">
        <f t="shared" si="1"/>
        <v>170.05518800000002</v>
      </c>
      <c r="Q39" s="84"/>
      <c r="R39" s="75">
        <f t="shared" si="2"/>
        <v>170.05518800000002</v>
      </c>
      <c r="S39" s="79">
        <f t="shared" si="3"/>
        <v>0.025676459006492527</v>
      </c>
    </row>
    <row r="40" spans="3:19" ht="36" customHeight="1">
      <c r="C40" s="62" t="s">
        <v>76</v>
      </c>
      <c r="D40" s="99">
        <v>1180.81566448</v>
      </c>
      <c r="E40" s="84">
        <v>1288.5947293499999</v>
      </c>
      <c r="F40" s="86">
        <v>0.12982686</v>
      </c>
      <c r="G40" s="86">
        <v>15.112379999999998</v>
      </c>
      <c r="H40" s="86">
        <v>13.57</v>
      </c>
      <c r="I40" s="86"/>
      <c r="J40" s="84">
        <v>212.86780199999995</v>
      </c>
      <c r="K40" s="100"/>
      <c r="L40" s="84"/>
      <c r="M40" s="84"/>
      <c r="N40" s="79">
        <f t="shared" si="4"/>
        <v>2711.0904026899993</v>
      </c>
      <c r="O40" s="84"/>
      <c r="P40" s="79">
        <f t="shared" si="1"/>
        <v>2711.0904026899993</v>
      </c>
      <c r="Q40" s="84"/>
      <c r="R40" s="75">
        <f t="shared" si="2"/>
        <v>2711.0904026899993</v>
      </c>
      <c r="S40" s="79">
        <f t="shared" si="3"/>
        <v>0.40934476863807934</v>
      </c>
    </row>
    <row r="41" spans="3:19" ht="11.25" customHeight="1">
      <c r="C41" s="62"/>
      <c r="D41" s="99"/>
      <c r="E41" s="84"/>
      <c r="F41" s="86"/>
      <c r="G41" s="86"/>
      <c r="H41" s="86"/>
      <c r="I41" s="86"/>
      <c r="J41" s="104"/>
      <c r="K41" s="84"/>
      <c r="L41" s="84"/>
      <c r="M41" s="84"/>
      <c r="N41" s="79">
        <f t="shared" si="4"/>
        <v>0</v>
      </c>
      <c r="O41" s="84"/>
      <c r="P41" s="79">
        <f t="shared" si="1"/>
        <v>0</v>
      </c>
      <c r="Q41" s="84"/>
      <c r="R41" s="75">
        <f t="shared" si="2"/>
        <v>0</v>
      </c>
      <c r="S41" s="79">
        <f t="shared" si="3"/>
        <v>0</v>
      </c>
    </row>
    <row r="42" spans="3:19" ht="22.5" customHeight="1">
      <c r="C42" s="101" t="s">
        <v>77</v>
      </c>
      <c r="D42" s="84">
        <v>116.141263</v>
      </c>
      <c r="E42" s="84">
        <v>0</v>
      </c>
      <c r="F42" s="86">
        <v>0</v>
      </c>
      <c r="G42" s="86">
        <v>0</v>
      </c>
      <c r="H42" s="86">
        <v>0</v>
      </c>
      <c r="I42" s="86">
        <v>0</v>
      </c>
      <c r="J42" s="84">
        <v>1.942659</v>
      </c>
      <c r="K42" s="84"/>
      <c r="L42" s="84"/>
      <c r="M42" s="84">
        <v>0</v>
      </c>
      <c r="N42" s="79">
        <f t="shared" si="4"/>
        <v>118.083922</v>
      </c>
      <c r="O42" s="84"/>
      <c r="P42" s="79">
        <f t="shared" si="1"/>
        <v>118.083922</v>
      </c>
      <c r="Q42" s="84">
        <f>Q43</f>
        <v>-118.083922</v>
      </c>
      <c r="R42" s="105">
        <f t="shared" si="2"/>
        <v>0</v>
      </c>
      <c r="S42" s="79">
        <f t="shared" si="3"/>
        <v>0</v>
      </c>
    </row>
    <row r="43" spans="3:19" ht="30">
      <c r="C43" s="106" t="s">
        <v>78</v>
      </c>
      <c r="D43" s="84">
        <v>116.141263</v>
      </c>
      <c r="E43" s="84">
        <v>0</v>
      </c>
      <c r="F43" s="86"/>
      <c r="G43" s="86">
        <v>0</v>
      </c>
      <c r="H43" s="86"/>
      <c r="I43" s="86"/>
      <c r="J43" s="107">
        <v>1.942659</v>
      </c>
      <c r="K43" s="84"/>
      <c r="L43" s="84"/>
      <c r="M43" s="84"/>
      <c r="N43" s="79">
        <f t="shared" si="4"/>
        <v>118.083922</v>
      </c>
      <c r="O43" s="84"/>
      <c r="P43" s="79">
        <f t="shared" si="1"/>
        <v>118.083922</v>
      </c>
      <c r="Q43" s="84">
        <f>-P43</f>
        <v>-118.083922</v>
      </c>
      <c r="R43" s="105">
        <f t="shared" si="2"/>
        <v>0</v>
      </c>
      <c r="S43" s="79">
        <f t="shared" si="3"/>
        <v>0</v>
      </c>
    </row>
    <row r="44" spans="3:19" ht="36" customHeight="1">
      <c r="C44" s="62" t="s">
        <v>79</v>
      </c>
      <c r="D44" s="84">
        <v>11.00531535</v>
      </c>
      <c r="E44" s="84"/>
      <c r="F44" s="86"/>
      <c r="G44" s="86">
        <v>0</v>
      </c>
      <c r="H44" s="86"/>
      <c r="I44" s="86"/>
      <c r="J44" s="79"/>
      <c r="K44" s="84"/>
      <c r="L44" s="84"/>
      <c r="M44" s="84"/>
      <c r="N44" s="79">
        <f t="shared" si="4"/>
        <v>11.00531535</v>
      </c>
      <c r="O44" s="84"/>
      <c r="P44" s="79">
        <f t="shared" si="1"/>
        <v>11.00531535</v>
      </c>
      <c r="Q44" s="84"/>
      <c r="R44" s="105">
        <f t="shared" si="2"/>
        <v>11.00531535</v>
      </c>
      <c r="S44" s="79">
        <f t="shared" si="3"/>
        <v>0.0016616813151139967</v>
      </c>
    </row>
    <row r="45" spans="3:19" s="77" customFormat="1" ht="30.75" customHeight="1">
      <c r="C45" s="108" t="s">
        <v>80</v>
      </c>
      <c r="D45" s="65">
        <f>D46+D58+D61+D64</f>
        <v>52639.64468582</v>
      </c>
      <c r="E45" s="65">
        <f aca="true" t="shared" si="8" ref="E45:M45">E46+E58+E61+E64+E65</f>
        <v>26158.686847420002</v>
      </c>
      <c r="F45" s="65">
        <f t="shared" si="8"/>
        <v>25896.257576410007</v>
      </c>
      <c r="G45" s="65">
        <f t="shared" si="8"/>
        <v>848.8762205200001</v>
      </c>
      <c r="H45" s="65">
        <f t="shared" si="8"/>
        <v>11218.160137640001</v>
      </c>
      <c r="I45" s="65">
        <f t="shared" si="8"/>
        <v>0</v>
      </c>
      <c r="J45" s="65">
        <f t="shared" si="8"/>
        <v>7956.523421</v>
      </c>
      <c r="K45" s="65">
        <f t="shared" si="8"/>
        <v>175.192655</v>
      </c>
      <c r="L45" s="68">
        <f t="shared" si="8"/>
        <v>507.23376128999996</v>
      </c>
      <c r="M45" s="69">
        <f t="shared" si="8"/>
        <v>2056.8544322000002</v>
      </c>
      <c r="N45" s="69">
        <f aca="true" t="shared" si="9" ref="N45:N64">SUM(D45:M45)</f>
        <v>127457.42973730003</v>
      </c>
      <c r="O45" s="65">
        <f>O46+O58+O61+O64+O65</f>
        <v>-21225.07649635</v>
      </c>
      <c r="P45" s="69">
        <f aca="true" t="shared" si="10" ref="P45:P64">N45+O45</f>
        <v>106232.35324095003</v>
      </c>
      <c r="Q45" s="65">
        <f>Q46+Q58+Q61+Q64+Q65</f>
        <v>-2373.0603679299998</v>
      </c>
      <c r="R45" s="109">
        <f aca="true" t="shared" si="11" ref="R45:R61">P45+Q45</f>
        <v>103859.29287302004</v>
      </c>
      <c r="S45" s="69">
        <f aca="true" t="shared" si="12" ref="S45:S64">R45/$R$7*100</f>
        <v>15.681608466407978</v>
      </c>
    </row>
    <row r="46" spans="3:19" ht="19.5" customHeight="1">
      <c r="C46" s="110" t="s">
        <v>81</v>
      </c>
      <c r="D46" s="111">
        <f>SUM(D47:D51)+D57</f>
        <v>50986.20155177</v>
      </c>
      <c r="E46" s="37">
        <f aca="true" t="shared" si="13" ref="E46:M46">E47+E48+E49+E50+E51+E57</f>
        <v>22810.44195552</v>
      </c>
      <c r="F46" s="74">
        <f t="shared" si="13"/>
        <v>25913.836556620005</v>
      </c>
      <c r="G46" s="74">
        <f t="shared" si="13"/>
        <v>857.8899837700001</v>
      </c>
      <c r="H46" s="74">
        <f t="shared" si="13"/>
        <v>11229.65319613</v>
      </c>
      <c r="I46" s="74">
        <f t="shared" si="13"/>
        <v>0</v>
      </c>
      <c r="J46" s="37">
        <f t="shared" si="13"/>
        <v>7693.2356709999995</v>
      </c>
      <c r="K46" s="37">
        <f t="shared" si="13"/>
        <v>175.192655</v>
      </c>
      <c r="L46" s="112">
        <f t="shared" si="13"/>
        <v>507.23741809999996</v>
      </c>
      <c r="M46" s="37">
        <f t="shared" si="13"/>
        <v>530.3148322</v>
      </c>
      <c r="N46" s="79">
        <f t="shared" si="9"/>
        <v>120704.00382011003</v>
      </c>
      <c r="O46" s="37">
        <f>O47+O48+O49+O50+O51+O57</f>
        <v>-21164.15745635</v>
      </c>
      <c r="P46" s="79">
        <f t="shared" si="10"/>
        <v>99539.84636376002</v>
      </c>
      <c r="Q46" s="37">
        <f>Q47+Q48+Q49+Q50+Q51+Q57</f>
        <v>0</v>
      </c>
      <c r="R46" s="105">
        <f t="shared" si="11"/>
        <v>99539.84636376002</v>
      </c>
      <c r="S46" s="79">
        <f t="shared" si="12"/>
        <v>15.029419653293072</v>
      </c>
    </row>
    <row r="47" spans="2:19" ht="23.25" customHeight="1">
      <c r="B47" s="113"/>
      <c r="C47" s="114" t="s">
        <v>82</v>
      </c>
      <c r="D47" s="115">
        <v>10154.98036171</v>
      </c>
      <c r="E47" s="112">
        <v>9899.70183358</v>
      </c>
      <c r="F47" s="80">
        <v>82.66027585</v>
      </c>
      <c r="G47" s="80">
        <v>48.10171948</v>
      </c>
      <c r="H47" s="80">
        <v>78.12303932</v>
      </c>
      <c r="I47" s="80"/>
      <c r="J47" s="112">
        <v>3496.798836</v>
      </c>
      <c r="K47" s="112">
        <v>0</v>
      </c>
      <c r="L47" s="81"/>
      <c r="M47" s="112">
        <v>128.34622</v>
      </c>
      <c r="N47" s="79">
        <f t="shared" si="9"/>
        <v>23888.712285939997</v>
      </c>
      <c r="O47" s="95"/>
      <c r="P47" s="79">
        <f t="shared" si="10"/>
        <v>23888.712285939997</v>
      </c>
      <c r="Q47" s="95"/>
      <c r="R47" s="105">
        <f t="shared" si="11"/>
        <v>23888.712285939997</v>
      </c>
      <c r="S47" s="79">
        <f t="shared" si="12"/>
        <v>3.606932249122754</v>
      </c>
    </row>
    <row r="48" spans="2:19" ht="23.25" customHeight="1">
      <c r="B48" s="113"/>
      <c r="C48" s="114" t="s">
        <v>83</v>
      </c>
      <c r="D48" s="112">
        <v>2241.92089703</v>
      </c>
      <c r="E48" s="112">
        <v>7115.78152865</v>
      </c>
      <c r="F48" s="80">
        <v>189.93405437</v>
      </c>
      <c r="G48" s="80">
        <v>21.28054052</v>
      </c>
      <c r="H48" s="80">
        <v>10496.38677377</v>
      </c>
      <c r="I48" s="80">
        <v>0</v>
      </c>
      <c r="J48" s="81">
        <v>2354.708316</v>
      </c>
      <c r="K48" s="81">
        <v>0</v>
      </c>
      <c r="L48" s="81">
        <v>10.70774786</v>
      </c>
      <c r="M48" s="81">
        <v>373.89802</v>
      </c>
      <c r="N48" s="79">
        <f t="shared" si="9"/>
        <v>22804.6178782</v>
      </c>
      <c r="O48" s="89">
        <v>-5258.435405</v>
      </c>
      <c r="P48" s="79">
        <f t="shared" si="10"/>
        <v>17546.1824732</v>
      </c>
      <c r="Q48" s="95"/>
      <c r="R48" s="105">
        <f t="shared" si="11"/>
        <v>17546.1824732</v>
      </c>
      <c r="S48" s="79">
        <f t="shared" si="12"/>
        <v>2.6492801560018115</v>
      </c>
    </row>
    <row r="49" spans="2:19" ht="17.25" customHeight="1">
      <c r="B49" s="113"/>
      <c r="C49" s="114" t="s">
        <v>84</v>
      </c>
      <c r="D49" s="112">
        <v>5428.57234149</v>
      </c>
      <c r="E49" s="112">
        <v>406.30585257</v>
      </c>
      <c r="F49" s="80">
        <v>3.78910186</v>
      </c>
      <c r="G49" s="80">
        <v>0.11242886</v>
      </c>
      <c r="H49" s="80">
        <v>3.03249444</v>
      </c>
      <c r="I49" s="80">
        <v>0</v>
      </c>
      <c r="J49" s="81">
        <v>1.084894</v>
      </c>
      <c r="K49" s="81">
        <v>0</v>
      </c>
      <c r="L49" s="112">
        <v>496.52967024</v>
      </c>
      <c r="M49" s="81">
        <v>28.0705922</v>
      </c>
      <c r="N49" s="79">
        <f t="shared" si="9"/>
        <v>6367.49737566</v>
      </c>
      <c r="O49" s="89">
        <v>-103.13126056</v>
      </c>
      <c r="P49" s="79">
        <f t="shared" si="10"/>
        <v>6264.366115100001</v>
      </c>
      <c r="Q49" s="95"/>
      <c r="R49" s="105">
        <f t="shared" si="11"/>
        <v>6264.366115100001</v>
      </c>
      <c r="S49" s="79">
        <f t="shared" si="12"/>
        <v>0.9458502363128494</v>
      </c>
    </row>
    <row r="50" spans="2:19" ht="18.75" customHeight="1">
      <c r="B50" s="113"/>
      <c r="C50" s="114" t="s">
        <v>85</v>
      </c>
      <c r="D50" s="112">
        <v>2232.14667437</v>
      </c>
      <c r="E50" s="112">
        <v>945.36793264</v>
      </c>
      <c r="F50" s="80"/>
      <c r="G50" s="80">
        <v>0.87547121</v>
      </c>
      <c r="H50" s="80"/>
      <c r="I50" s="80"/>
      <c r="J50" s="81"/>
      <c r="K50" s="112">
        <v>0</v>
      </c>
      <c r="L50" s="105"/>
      <c r="M50" s="112"/>
      <c r="N50" s="79">
        <f t="shared" si="9"/>
        <v>3178.39007822</v>
      </c>
      <c r="O50" s="95"/>
      <c r="P50" s="79">
        <f t="shared" si="10"/>
        <v>3178.39007822</v>
      </c>
      <c r="Q50" s="95"/>
      <c r="R50" s="105">
        <f t="shared" si="11"/>
        <v>3178.39007822</v>
      </c>
      <c r="S50" s="79">
        <f t="shared" si="12"/>
        <v>0.47990186897478476</v>
      </c>
    </row>
    <row r="51" spans="2:19" ht="26.25" customHeight="1">
      <c r="B51" s="113"/>
      <c r="C51" s="116" t="s">
        <v>86</v>
      </c>
      <c r="D51" s="105">
        <f>SUM(D52:D56)</f>
        <v>29880.44639314</v>
      </c>
      <c r="E51" s="105">
        <f aca="true" t="shared" si="14" ref="E51:M51">E52+E53+E55+E56+E54</f>
        <v>4443.2848080799995</v>
      </c>
      <c r="F51" s="117">
        <f t="shared" si="14"/>
        <v>25637.453124540003</v>
      </c>
      <c r="G51" s="117">
        <f t="shared" si="14"/>
        <v>787.5198237000001</v>
      </c>
      <c r="H51" s="117">
        <f t="shared" si="14"/>
        <v>652.1108886</v>
      </c>
      <c r="I51" s="117">
        <f t="shared" si="14"/>
        <v>0</v>
      </c>
      <c r="J51" s="105">
        <f t="shared" si="14"/>
        <v>1819.7221570000002</v>
      </c>
      <c r="K51" s="105">
        <f t="shared" si="14"/>
        <v>175.192655</v>
      </c>
      <c r="L51" s="105">
        <f t="shared" si="14"/>
        <v>0</v>
      </c>
      <c r="M51" s="105">
        <f t="shared" si="14"/>
        <v>0</v>
      </c>
      <c r="N51" s="79">
        <f t="shared" si="9"/>
        <v>63395.72985005999</v>
      </c>
      <c r="O51" s="105">
        <f>O52+O53+O55+O56+O54</f>
        <v>-14972.68599079</v>
      </c>
      <c r="P51" s="79">
        <f t="shared" si="10"/>
        <v>48423.043859269994</v>
      </c>
      <c r="Q51" s="105">
        <f>Q52+Q53+Q55+Q56+Q54</f>
        <v>0</v>
      </c>
      <c r="R51" s="105">
        <f t="shared" si="11"/>
        <v>48423.043859269994</v>
      </c>
      <c r="S51" s="79">
        <f t="shared" si="12"/>
        <v>7.31134589449947</v>
      </c>
    </row>
    <row r="52" spans="2:19" ht="32.25" customHeight="1">
      <c r="B52" s="113"/>
      <c r="C52" s="118" t="s">
        <v>87</v>
      </c>
      <c r="D52" s="112">
        <v>12617.24154899</v>
      </c>
      <c r="E52" s="81">
        <v>298.99733150999987</v>
      </c>
      <c r="F52" s="119">
        <v>0.033059</v>
      </c>
      <c r="G52" s="119">
        <v>193.735237</v>
      </c>
      <c r="H52" s="119"/>
      <c r="I52" s="119">
        <v>0</v>
      </c>
      <c r="J52" s="112">
        <v>1122.880212</v>
      </c>
      <c r="K52" s="112"/>
      <c r="L52" s="37"/>
      <c r="M52" s="81"/>
      <c r="N52" s="79">
        <f t="shared" si="9"/>
        <v>14232.8873885</v>
      </c>
      <c r="O52" s="89">
        <v>-13731.93563621</v>
      </c>
      <c r="P52" s="79">
        <f t="shared" si="10"/>
        <v>500.9517522899987</v>
      </c>
      <c r="Q52" s="95"/>
      <c r="R52" s="105">
        <f t="shared" si="11"/>
        <v>500.9517522899987</v>
      </c>
      <c r="S52" s="79">
        <f t="shared" si="12"/>
        <v>0.07563819300770024</v>
      </c>
    </row>
    <row r="53" spans="2:19" ht="15.75">
      <c r="B53" s="113"/>
      <c r="C53" s="120" t="s">
        <v>88</v>
      </c>
      <c r="D53" s="112">
        <v>6465.81339761</v>
      </c>
      <c r="E53" s="81">
        <v>261.61293558</v>
      </c>
      <c r="F53" s="80">
        <v>0</v>
      </c>
      <c r="G53" s="80">
        <v>0.02495625</v>
      </c>
      <c r="H53" s="80"/>
      <c r="I53" s="80"/>
      <c r="J53" s="81">
        <v>138.05696999999998</v>
      </c>
      <c r="K53" s="121">
        <v>0.7761879999999999</v>
      </c>
      <c r="L53" s="81"/>
      <c r="M53" s="81"/>
      <c r="N53" s="79">
        <f t="shared" si="9"/>
        <v>6866.28444744</v>
      </c>
      <c r="O53" s="89">
        <v>-284.2334805</v>
      </c>
      <c r="P53" s="79">
        <f t="shared" si="10"/>
        <v>6582.05096694</v>
      </c>
      <c r="Q53" s="95"/>
      <c r="R53" s="105">
        <f t="shared" si="11"/>
        <v>6582.05096694</v>
      </c>
      <c r="S53" s="79">
        <f t="shared" si="12"/>
        <v>0.993817147356183</v>
      </c>
    </row>
    <row r="54" spans="2:19" ht="38.25" customHeight="1">
      <c r="B54" s="113"/>
      <c r="C54" s="92" t="s">
        <v>89</v>
      </c>
      <c r="D54" s="112">
        <v>3077.9984107</v>
      </c>
      <c r="E54" s="81">
        <v>1892.9941185199998</v>
      </c>
      <c r="F54" s="81">
        <v>0.17471754</v>
      </c>
      <c r="G54" s="81">
        <v>25.60185987</v>
      </c>
      <c r="H54" s="81">
        <v>20.6114886</v>
      </c>
      <c r="I54" s="80"/>
      <c r="J54" s="81">
        <v>295.066532</v>
      </c>
      <c r="K54" s="81">
        <v>174.416467</v>
      </c>
      <c r="L54" s="81"/>
      <c r="M54" s="81"/>
      <c r="N54" s="79">
        <f t="shared" si="9"/>
        <v>5486.863594229999</v>
      </c>
      <c r="O54" s="89">
        <v>-956.51687408</v>
      </c>
      <c r="P54" s="79">
        <f t="shared" si="10"/>
        <v>4530.346720149999</v>
      </c>
      <c r="Q54" s="95">
        <v>0</v>
      </c>
      <c r="R54" s="79">
        <f t="shared" si="11"/>
        <v>4530.346720149999</v>
      </c>
      <c r="S54" s="79">
        <f t="shared" si="12"/>
        <v>0.6840324203759623</v>
      </c>
    </row>
    <row r="55" spans="2:19" ht="15.75">
      <c r="B55" s="113"/>
      <c r="C55" s="120" t="s">
        <v>90</v>
      </c>
      <c r="D55" s="112">
        <v>6739.26755596</v>
      </c>
      <c r="E55" s="81">
        <v>1601.21111204</v>
      </c>
      <c r="F55" s="80">
        <v>25637.245348</v>
      </c>
      <c r="G55" s="80">
        <v>558.4339200000001</v>
      </c>
      <c r="H55" s="80">
        <v>631.4993999999999</v>
      </c>
      <c r="I55" s="80"/>
      <c r="J55" s="81">
        <v>30.323637</v>
      </c>
      <c r="K55" s="81"/>
      <c r="L55" s="81"/>
      <c r="M55" s="81"/>
      <c r="N55" s="79">
        <f t="shared" si="9"/>
        <v>35197.980973000005</v>
      </c>
      <c r="O55" s="95"/>
      <c r="P55" s="79">
        <f t="shared" si="10"/>
        <v>35197.980973000005</v>
      </c>
      <c r="Q55" s="95"/>
      <c r="R55" s="105">
        <f t="shared" si="11"/>
        <v>35197.980973000005</v>
      </c>
      <c r="S55" s="79">
        <f t="shared" si="12"/>
        <v>5.314507167899745</v>
      </c>
    </row>
    <row r="56" spans="2:19" ht="15.75">
      <c r="B56" s="113"/>
      <c r="C56" s="120" t="s">
        <v>91</v>
      </c>
      <c r="D56" s="112">
        <v>980.12547988</v>
      </c>
      <c r="E56" s="81">
        <v>388.46931043000006</v>
      </c>
      <c r="F56" s="80">
        <v>0</v>
      </c>
      <c r="G56" s="80">
        <v>9.72385058</v>
      </c>
      <c r="H56" s="80">
        <v>0</v>
      </c>
      <c r="I56" s="80"/>
      <c r="J56" s="81">
        <v>233.394806</v>
      </c>
      <c r="K56" s="81">
        <v>0</v>
      </c>
      <c r="L56" s="79">
        <v>0</v>
      </c>
      <c r="M56" s="81"/>
      <c r="N56" s="79">
        <f t="shared" si="9"/>
        <v>1611.7134468900001</v>
      </c>
      <c r="O56" s="95"/>
      <c r="P56" s="79">
        <f t="shared" si="10"/>
        <v>1611.7134468900001</v>
      </c>
      <c r="Q56" s="95"/>
      <c r="R56" s="105">
        <f t="shared" si="11"/>
        <v>1611.7134468900001</v>
      </c>
      <c r="S56" s="79">
        <f t="shared" si="12"/>
        <v>0.24335096585988225</v>
      </c>
    </row>
    <row r="57" spans="2:19" s="95" customFormat="1" ht="31.5" customHeight="1">
      <c r="B57" s="122"/>
      <c r="C57" s="123" t="s">
        <v>92</v>
      </c>
      <c r="D57" s="112">
        <v>1048.13488403</v>
      </c>
      <c r="E57" s="81">
        <v>0</v>
      </c>
      <c r="F57" s="80">
        <v>0</v>
      </c>
      <c r="G57" s="80"/>
      <c r="H57" s="80"/>
      <c r="I57" s="80">
        <v>0</v>
      </c>
      <c r="J57" s="81">
        <v>20.921468</v>
      </c>
      <c r="K57" s="79">
        <v>0</v>
      </c>
      <c r="L57" s="79"/>
      <c r="M57" s="81"/>
      <c r="N57" s="79">
        <f t="shared" si="9"/>
        <v>1069.05635203</v>
      </c>
      <c r="O57" s="89">
        <v>-829.9048</v>
      </c>
      <c r="P57" s="79">
        <f t="shared" si="10"/>
        <v>239.15155202999995</v>
      </c>
      <c r="R57" s="105">
        <f t="shared" si="11"/>
        <v>239.15155202999995</v>
      </c>
      <c r="S57" s="79">
        <f t="shared" si="12"/>
        <v>0.036109248381398146</v>
      </c>
    </row>
    <row r="58" spans="2:19" ht="19.5" customHeight="1">
      <c r="B58" s="113"/>
      <c r="C58" s="110" t="s">
        <v>93</v>
      </c>
      <c r="D58" s="79">
        <f>SUM(D59:D60)</f>
        <v>588.93981683</v>
      </c>
      <c r="E58" s="79">
        <f aca="true" t="shared" si="15" ref="E58:M58">E59+E60</f>
        <v>2685.6916165600005</v>
      </c>
      <c r="F58" s="124">
        <f t="shared" si="15"/>
        <v>1.26359918</v>
      </c>
      <c r="G58" s="124">
        <f t="shared" si="15"/>
        <v>0.40391259</v>
      </c>
      <c r="H58" s="124">
        <f t="shared" si="15"/>
        <v>0</v>
      </c>
      <c r="I58" s="124">
        <f t="shared" si="15"/>
        <v>0</v>
      </c>
      <c r="J58" s="79">
        <f t="shared" si="15"/>
        <v>267.770316</v>
      </c>
      <c r="K58" s="79">
        <f t="shared" si="15"/>
        <v>0</v>
      </c>
      <c r="L58" s="81">
        <f t="shared" si="15"/>
        <v>0</v>
      </c>
      <c r="M58" s="79">
        <f t="shared" si="15"/>
        <v>1285.1585100000002</v>
      </c>
      <c r="N58" s="79">
        <f t="shared" si="9"/>
        <v>4829.22777116</v>
      </c>
      <c r="O58" s="79">
        <f>O59+O60</f>
        <v>-21.89</v>
      </c>
      <c r="P58" s="79">
        <f t="shared" si="10"/>
        <v>4807.33777116</v>
      </c>
      <c r="Q58" s="95">
        <f>Q59+Q60</f>
        <v>0</v>
      </c>
      <c r="R58" s="105">
        <f t="shared" si="11"/>
        <v>4807.33777116</v>
      </c>
      <c r="S58" s="79">
        <f t="shared" si="12"/>
        <v>0.7258550160289898</v>
      </c>
    </row>
    <row r="59" spans="2:19" ht="19.5" customHeight="1">
      <c r="B59" s="113"/>
      <c r="C59" s="120" t="s">
        <v>94</v>
      </c>
      <c r="D59" s="81">
        <v>588.93981683</v>
      </c>
      <c r="E59" s="112">
        <v>2611.7005869200007</v>
      </c>
      <c r="F59" s="80">
        <v>1.26359918</v>
      </c>
      <c r="G59" s="80">
        <v>0.40391259</v>
      </c>
      <c r="H59" s="80"/>
      <c r="I59" s="80">
        <v>0</v>
      </c>
      <c r="J59" s="81">
        <v>267.770316</v>
      </c>
      <c r="K59" s="81">
        <v>0</v>
      </c>
      <c r="L59" s="79">
        <v>0</v>
      </c>
      <c r="M59" s="112">
        <v>1285.1585100000002</v>
      </c>
      <c r="N59" s="79">
        <f t="shared" si="9"/>
        <v>4755.236741520001</v>
      </c>
      <c r="O59" s="79">
        <v>-21.89</v>
      </c>
      <c r="P59" s="79">
        <f t="shared" si="10"/>
        <v>4733.34674152</v>
      </c>
      <c r="Q59" s="95"/>
      <c r="R59" s="105">
        <f t="shared" si="11"/>
        <v>4733.34674152</v>
      </c>
      <c r="S59" s="79">
        <f t="shared" si="12"/>
        <v>0.7146831860969349</v>
      </c>
    </row>
    <row r="60" spans="2:19" ht="19.5" customHeight="1">
      <c r="B60" s="113"/>
      <c r="C60" s="120" t="s">
        <v>95</v>
      </c>
      <c r="D60" s="81">
        <v>0</v>
      </c>
      <c r="E60" s="112">
        <v>73.99102964</v>
      </c>
      <c r="F60" s="119"/>
      <c r="G60" s="119"/>
      <c r="H60" s="119"/>
      <c r="I60" s="119"/>
      <c r="J60" s="81">
        <v>0</v>
      </c>
      <c r="K60" s="79"/>
      <c r="L60" s="79"/>
      <c r="M60" s="112"/>
      <c r="N60" s="79">
        <f t="shared" si="9"/>
        <v>73.99102964</v>
      </c>
      <c r="O60" s="95"/>
      <c r="P60" s="79">
        <f t="shared" si="10"/>
        <v>73.99102964</v>
      </c>
      <c r="Q60" s="95">
        <v>0</v>
      </c>
      <c r="R60" s="105">
        <f t="shared" si="11"/>
        <v>73.99102964</v>
      </c>
      <c r="S60" s="79">
        <f t="shared" si="12"/>
        <v>0.011171829932054959</v>
      </c>
    </row>
    <row r="61" spans="2:19" ht="23.25" customHeight="1">
      <c r="B61" s="113"/>
      <c r="C61" s="110" t="s">
        <v>77</v>
      </c>
      <c r="D61" s="105">
        <f>D62+D63</f>
        <v>1408.95477967</v>
      </c>
      <c r="E61" s="105">
        <f>E62+E63</f>
        <v>759.59499326</v>
      </c>
      <c r="F61" s="119">
        <v>0</v>
      </c>
      <c r="G61" s="119">
        <v>0</v>
      </c>
      <c r="H61" s="119"/>
      <c r="I61" s="119"/>
      <c r="J61" s="105">
        <f>J62+J63</f>
        <v>2.158545</v>
      </c>
      <c r="K61" s="79"/>
      <c r="L61" s="79">
        <f>L62+L63</f>
        <v>0</v>
      </c>
      <c r="M61" s="105">
        <f>M62+M63</f>
        <v>241.38109</v>
      </c>
      <c r="N61" s="79">
        <f t="shared" si="9"/>
        <v>2412.0894079299997</v>
      </c>
      <c r="O61" s="105">
        <f>O62+O63</f>
        <v>-39.02904</v>
      </c>
      <c r="P61" s="79">
        <f t="shared" si="10"/>
        <v>2373.0603679299998</v>
      </c>
      <c r="Q61" s="105">
        <f>Q62+Q63</f>
        <v>-2373.0603679299998</v>
      </c>
      <c r="R61" s="105">
        <f t="shared" si="11"/>
        <v>0</v>
      </c>
      <c r="S61" s="79">
        <f t="shared" si="12"/>
        <v>0</v>
      </c>
    </row>
    <row r="62" spans="2:19" ht="15.75">
      <c r="B62" s="113"/>
      <c r="C62" s="125" t="s">
        <v>96</v>
      </c>
      <c r="D62" s="126">
        <v>96.5649</v>
      </c>
      <c r="E62" s="112">
        <v>0</v>
      </c>
      <c r="F62" s="119">
        <v>0</v>
      </c>
      <c r="G62" s="119">
        <v>0</v>
      </c>
      <c r="H62" s="119"/>
      <c r="I62" s="119">
        <v>0</v>
      </c>
      <c r="J62" s="112"/>
      <c r="K62" s="79"/>
      <c r="L62" s="79"/>
      <c r="M62" s="112"/>
      <c r="N62" s="127">
        <f t="shared" si="9"/>
        <v>96.5649</v>
      </c>
      <c r="O62" s="95"/>
      <c r="P62" s="79">
        <f t="shared" si="10"/>
        <v>96.5649</v>
      </c>
      <c r="Q62" s="128">
        <f>-P62</f>
        <v>-96.5649</v>
      </c>
      <c r="R62" s="105"/>
      <c r="S62" s="79">
        <f t="shared" si="12"/>
        <v>0</v>
      </c>
    </row>
    <row r="63" spans="2:19" ht="19.5" customHeight="1">
      <c r="B63" s="113"/>
      <c r="C63" s="125" t="s">
        <v>97</v>
      </c>
      <c r="D63" s="112">
        <v>1312.38987967</v>
      </c>
      <c r="E63" s="112">
        <v>759.59499326</v>
      </c>
      <c r="F63" s="119">
        <v>0</v>
      </c>
      <c r="G63" s="119">
        <v>0</v>
      </c>
      <c r="H63" s="119"/>
      <c r="I63" s="119">
        <v>0</v>
      </c>
      <c r="J63" s="112">
        <v>2.158545</v>
      </c>
      <c r="K63" s="79"/>
      <c r="L63" s="79"/>
      <c r="M63" s="112">
        <v>241.38109</v>
      </c>
      <c r="N63" s="79">
        <f t="shared" si="9"/>
        <v>2315.52450793</v>
      </c>
      <c r="O63" s="89">
        <v>-39.02904</v>
      </c>
      <c r="P63" s="79">
        <f t="shared" si="10"/>
        <v>2276.49546793</v>
      </c>
      <c r="Q63" s="95">
        <f>-P63</f>
        <v>-2276.49546793</v>
      </c>
      <c r="R63" s="105">
        <f>P63+Q63</f>
        <v>0</v>
      </c>
      <c r="S63" s="79">
        <f t="shared" si="12"/>
        <v>0</v>
      </c>
    </row>
    <row r="64" spans="2:19" ht="34.5" customHeight="1">
      <c r="B64" s="113"/>
      <c r="C64" s="129" t="s">
        <v>98</v>
      </c>
      <c r="D64" s="112">
        <v>-344.45146245</v>
      </c>
      <c r="E64" s="112">
        <v>-97.04171792000001</v>
      </c>
      <c r="F64" s="119">
        <v>-18.84257939</v>
      </c>
      <c r="G64" s="119">
        <v>-9.41767584</v>
      </c>
      <c r="H64" s="119">
        <v>-11.49305849</v>
      </c>
      <c r="I64" s="119">
        <v>0</v>
      </c>
      <c r="J64" s="119">
        <v>-6.641111</v>
      </c>
      <c r="K64" s="79"/>
      <c r="L64" s="130">
        <v>-0.00365681</v>
      </c>
      <c r="M64" s="112"/>
      <c r="N64" s="79">
        <f t="shared" si="9"/>
        <v>-487.8912619000001</v>
      </c>
      <c r="O64" s="95"/>
      <c r="P64" s="79">
        <f t="shared" si="10"/>
        <v>-487.8912619000001</v>
      </c>
      <c r="Q64" s="95"/>
      <c r="R64" s="105">
        <f>P64+Q64</f>
        <v>-487.8912619000001</v>
      </c>
      <c r="S64" s="79">
        <f t="shared" si="12"/>
        <v>-0.07366620291408728</v>
      </c>
    </row>
    <row r="65" spans="3:19" ht="12" customHeight="1">
      <c r="C65" s="129"/>
      <c r="D65" s="130"/>
      <c r="E65" s="112"/>
      <c r="F65" s="119"/>
      <c r="G65" s="119"/>
      <c r="H65" s="119"/>
      <c r="I65" s="119"/>
      <c r="J65" s="37"/>
      <c r="K65" s="79"/>
      <c r="L65" s="112"/>
      <c r="M65" s="112"/>
      <c r="N65" s="79"/>
      <c r="O65" s="95"/>
      <c r="P65" s="79"/>
      <c r="Q65" s="95"/>
      <c r="R65" s="105"/>
      <c r="S65" s="79"/>
    </row>
    <row r="66" spans="3:19" ht="26.25" customHeight="1" thickBot="1">
      <c r="C66" s="131" t="s">
        <v>99</v>
      </c>
      <c r="D66" s="132">
        <f aca="true" t="shared" si="16" ref="D66:M66">D20-D45</f>
        <v>-7794.434728640008</v>
      </c>
      <c r="E66" s="132">
        <f t="shared" si="16"/>
        <v>1894.662762379994</v>
      </c>
      <c r="F66" s="133">
        <f t="shared" si="16"/>
        <v>-827.8473465700044</v>
      </c>
      <c r="G66" s="133">
        <f t="shared" si="16"/>
        <v>97.42428490999998</v>
      </c>
      <c r="H66" s="133">
        <f t="shared" si="16"/>
        <v>-592.389882710002</v>
      </c>
      <c r="I66" s="133">
        <f t="shared" si="16"/>
        <v>0</v>
      </c>
      <c r="J66" s="132">
        <f t="shared" si="16"/>
        <v>1205.7206100000003</v>
      </c>
      <c r="K66" s="132">
        <f t="shared" si="16"/>
        <v>0</v>
      </c>
      <c r="L66" s="132">
        <f t="shared" si="16"/>
        <v>104.77342972000008</v>
      </c>
      <c r="M66" s="132">
        <f t="shared" si="16"/>
        <v>181.42346999999972</v>
      </c>
      <c r="N66" s="132">
        <f>SUM(D66:M66)</f>
        <v>-5730.66740091002</v>
      </c>
      <c r="O66" s="134">
        <f>O20-O45</f>
        <v>0</v>
      </c>
      <c r="P66" s="132">
        <f>P20-P45</f>
        <v>-5730.667400910039</v>
      </c>
      <c r="Q66" s="132">
        <f>Q20-Q45</f>
        <v>2254.97644593</v>
      </c>
      <c r="R66" s="132">
        <f>R20-R45</f>
        <v>-3475.6909549800475</v>
      </c>
      <c r="S66" s="135">
        <f>R66/$R$7*100</f>
        <v>-0.5247910244572018</v>
      </c>
    </row>
    <row r="67" ht="19.5" customHeight="1" thickTop="1"/>
  </sheetData>
  <sheetProtection/>
  <mergeCells count="7">
    <mergeCell ref="C3:S3"/>
    <mergeCell ref="O2:S2"/>
    <mergeCell ref="S13:S15"/>
    <mergeCell ref="R13:R15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2" r:id="rId1"/>
  <headerFooter alignWithMargins="0">
    <oddFooter>&amp;CPagina &amp;P&amp;RBGC iunie sc</oddFooter>
  </headerFooter>
  <rowBreaks count="1" manualBreakCount="1">
    <brk id="44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52392357</cp:lastModifiedBy>
  <cp:lastPrinted>2014-07-24T08:15:26Z</cp:lastPrinted>
  <dcterms:created xsi:type="dcterms:W3CDTF">2014-07-22T07:05:42Z</dcterms:created>
  <dcterms:modified xsi:type="dcterms:W3CDTF">2014-07-24T13:56:13Z</dcterms:modified>
  <cp:category/>
  <cp:version/>
  <cp:contentType/>
  <cp:contentStatus/>
</cp:coreProperties>
</file>