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 mai 20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'[8]EU2DBase'!#REF!</definedName>
    <definedName name="___WEO1">#REF!</definedName>
    <definedName name="___WEO2">#REF!</definedName>
    <definedName name="__0absorc">'[9]Programa'!#REF!</definedName>
    <definedName name="__0c">'[9]Programa'!#REF!</definedName>
    <definedName name="__123Graph_ADEFINITION">'[10]NBM'!#REF!</definedName>
    <definedName name="__123Graph_ADEFINITION2">'[10]NBM'!#REF!</definedName>
    <definedName name="__123Graph_BDEFINITION">'[10]NBM'!#REF!</definedName>
    <definedName name="__123Graph_BDEFINITION2">'[10]NBM'!#REF!</definedName>
    <definedName name="__123Graph_BFITB2">'[11]FITB_all'!#REF!</definedName>
    <definedName name="__123Graph_BFITB3">'[11]FITB_all'!#REF!</definedName>
    <definedName name="__123Graph_BGDP">'[12]Quarterly Program'!#REF!</definedName>
    <definedName name="__123Graph_BMONEY">'[12]Quarterly Program'!#REF!</definedName>
    <definedName name="__123Graph_BTBILL2">'[11]FITB_all'!#REF!</definedName>
    <definedName name="__123Graph_CDEFINITION2">'[13]NBM'!#REF!</definedName>
    <definedName name="__123Graph_DDEFINITION2">'[13]NBM'!#REF!</definedName>
    <definedName name="__a47">WEO '[14]LINK'!$A$1:$A$42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'[8]EU2DBase'!$C$1:$F$196</definedName>
    <definedName name="__UKR2">'[8]EU2DBase'!$G$1:$U$196</definedName>
    <definedName name="__UKR3">'[8]EU2DBase'!#REF!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[0]!WEO '[14]LINK'!$A$1:$A$42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'[15]Assumptions'!#REF!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'[15]Assumptions'!#REF!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'[8]EU2DBase'!$C$1:$F$196</definedName>
    <definedName name="_UKR2">'[8]EU2DBase'!$G$1:$U$196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'[14]LINK'!$A$1:$A$42</definedName>
    <definedName name="a_11">WEO '[14]LINK'!$A$1:$A$42</definedName>
    <definedName name="a_14">#REF!</definedName>
    <definedName name="a_15">WEO '[14]LINK'!$A$1:$A$42</definedName>
    <definedName name="a_17">WEO '[14]LINK'!$A$1:$A$42</definedName>
    <definedName name="a_2">#REF!</definedName>
    <definedName name="a_20">WEO '[14]LINK'!$A$1:$A$42</definedName>
    <definedName name="a_22">WEO '[14]LINK'!$A$1:$A$42</definedName>
    <definedName name="a_24">WEO '[14]LINK'!$A$1:$A$42</definedName>
    <definedName name="a_25">#REF!</definedName>
    <definedName name="a_28">WEO '[14]LINK'!$A$1:$A$42</definedName>
    <definedName name="a_37">WEO '[14]LINK'!$A$1:$A$42</definedName>
    <definedName name="a_38">WEO '[14]LINK'!$A$1:$A$42</definedName>
    <definedName name="a_46">WEO '[14]LINK'!$A$1:$A$42</definedName>
    <definedName name="a_47">WEO '[14]LINK'!$A$1:$A$42</definedName>
    <definedName name="a_49">WEO '[14]LINK'!$A$1:$A$42</definedName>
    <definedName name="a_54">WEO '[14]LINK'!$A$1:$A$42</definedName>
    <definedName name="a_55">WEO '[14]LINK'!$A$1:$A$42</definedName>
    <definedName name="a_56">WEO '[14]LINK'!$A$1:$A$42</definedName>
    <definedName name="a_57">WEO '[14]LINK'!$A$1:$A$42</definedName>
    <definedName name="a_61">WEO '[14]LINK'!$A$1:$A$42</definedName>
    <definedName name="a_64">WEO '[14]LINK'!$A$1:$A$42</definedName>
    <definedName name="a_65">WEO '[14]LINK'!$A$1:$A$42</definedName>
    <definedName name="a_66">WEO '[14]LINK'!$A$1:$A$42</definedName>
    <definedName name="a47">[0]!WEO '[14]LINK'!$A$1:$A$42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'[16]Montabs'!$B$88:$CO$425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'[17]BFtab10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'[18]WEO'!#REF!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'[2]data input'!#REF!</definedName>
    <definedName name="bas2">'[2]data input'!#REF!</definedName>
    <definedName name="bas3">'[2]data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'[14]LINK'!$A$1:$A$42</definedName>
    <definedName name="CHART2_11">#REF!</definedName>
    <definedName name="chart2_15">WEO '[14]LINK'!$A$1:$A$42</definedName>
    <definedName name="chart2_17">WEO '[14]LINK'!$A$1:$A$42</definedName>
    <definedName name="chart2_20">WEO '[14]LINK'!$A$1:$A$42</definedName>
    <definedName name="chart2_22">WEO '[14]LINK'!$A$1:$A$42</definedName>
    <definedName name="chart2_24">WEO '[14]LINK'!$A$1:$A$42</definedName>
    <definedName name="chart2_28">WEO '[14]LINK'!$A$1:$A$42</definedName>
    <definedName name="chart2_37">WEO '[14]LINK'!$A$1:$A$42</definedName>
    <definedName name="chart2_38">WEO '[14]LINK'!$A$1:$A$42</definedName>
    <definedName name="chart2_46">WEO '[14]LINK'!$A$1:$A$42</definedName>
    <definedName name="chart2_47">WEO '[14]LINK'!$A$1:$A$42</definedName>
    <definedName name="chart2_49">WEO '[14]LINK'!$A$1:$A$42</definedName>
    <definedName name="chart2_54">WEO '[14]LINK'!$A$1:$A$42</definedName>
    <definedName name="chart2_55">WEO '[14]LINK'!$A$1:$A$42</definedName>
    <definedName name="chart2_56">WEO '[14]LINK'!$A$1:$A$42</definedName>
    <definedName name="chart2_57">WEO '[14]LINK'!$A$1:$A$42</definedName>
    <definedName name="chart2_61">WEO '[14]LINK'!$A$1:$A$42</definedName>
    <definedName name="chart2_64">WEO '[14]LINK'!$A$1:$A$42</definedName>
    <definedName name="chart2_65">WEO '[14]LINK'!$A$1:$A$42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1_1">'[30]weo_real'!#REF!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'[17]BFtab10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'[16]corresp'!$A$1:$B$37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'[16]Montabs'!$B$88:$CQ$150</definedName>
    <definedName name="CSBTN">'[16]Montabs'!$B$153:$CO$202</definedName>
    <definedName name="CSBTR">'[16]Montabs'!$B$203:$CO$243</definedName>
    <definedName name="CSIDATES_11">'[32]WEO'!#REF!</definedName>
    <definedName name="CSIDATES_66">'[32]WEO'!#REF!</definedName>
    <definedName name="CUADRO_10.3.1">'[33]fondo promedio'!$A$36:$L$74</definedName>
    <definedName name="CUADRO_10_3_1">'[33]fondo promedio'!$A$36:$L$74</definedName>
    <definedName name="CUADRO_N__4.1.3">#REF!</definedName>
    <definedName name="CUADRO_N__4_1_3">#REF!</definedName>
    <definedName name="Current_account">#REF!</definedName>
    <definedName name="CurrVintage">'[34]Current'!$D$66</definedName>
    <definedName name="CurrVintage_11">'[35]Current'!$D$66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'[36]A15'!#REF!</definedName>
    <definedName name="dateB">#REF!</definedName>
    <definedName name="dateMacro">#REF!</definedName>
    <definedName name="datemon">'[37]pms'!#REF!</definedName>
    <definedName name="dateREER">#REF!</definedName>
    <definedName name="dates_11">'[38]WEO'!#REF!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'[39]INFlevel'!#REF!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'[40]Debt_Total'!#REF!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'[41]NPV_base'!#REF!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'[42]Contents'!$B$78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'[43]WEO LINK'!#REF!</definedName>
    <definedName name="EDN_11">'[44]WEO LINK'!#REF!</definedName>
    <definedName name="EDN_66">'[44]WEO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'[42]Contents'!$B$73</definedName>
    <definedName name="EDSSDESCRIPTOR_14">#REF!</definedName>
    <definedName name="EDSSDESCRIPTOR_25">#REF!</definedName>
    <definedName name="EDSSDESCRIPTOR_28">#REF!</definedName>
    <definedName name="EDSSFILE">'[42]Contents'!$B$77</definedName>
    <definedName name="EDSSFILE_14">#REF!</definedName>
    <definedName name="EDSSFILE_25">#REF!</definedName>
    <definedName name="EDSSFILE_28">#REF!</definedName>
    <definedName name="EDSSNAME">'[42]Contents'!$B$72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'[42]Contents'!$B$81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'[42]Contents'!$B$74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'[45]C'!$P$428:$T$428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'[46]Q5'!$A:$C,'[46]Q5'!$1:$7</definedName>
    <definedName name="Exch.Rate">#REF!</definedName>
    <definedName name="Exch_Rate">#REF!</definedName>
    <definedName name="exchrate">#REF!</definedName>
    <definedName name="ExitWRS">'[47]Main'!$AB$27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'[48]Q'!$D$52:$O$103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'[49]Index'!$C$21</definedName>
    <definedName name="FISUM">#REF!</definedName>
    <definedName name="FK_6_65">WEO '[14]LINK'!$A$1:$A$42</definedName>
    <definedName name="FLOPEC">#REF!</definedName>
    <definedName name="FLOPEC_14">#REF!</definedName>
    <definedName name="FLOPEC_25">#REF!</definedName>
    <definedName name="FLOWS">#REF!</definedName>
    <definedName name="fmb_11">'[38]WEO'!#REF!</definedName>
    <definedName name="fmb_14">#REF!</definedName>
    <definedName name="fmb_2">'[50]WEO'!#REF!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'[51]FOREX_DAILY'!$A$9:$Q$128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'[32]WEO'!#REF!</definedName>
    <definedName name="GCENL_66">'[32]WEO'!#REF!</definedName>
    <definedName name="GCRG_11">'[32]WEO'!#REF!</definedName>
    <definedName name="GCRG_66">'[32]WEO'!#REF!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'[32]WEO'!#REF!</definedName>
    <definedName name="GGENL_66">'[32]WEO'!#REF!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'[32]WEO'!#REF!</definedName>
    <definedName name="GGRG_66">'[32]WEO'!#REF!</definedName>
    <definedName name="Grace_IDA">#REF!</definedName>
    <definedName name="Grace_NC">'[41]NPV_base'!#REF!</definedName>
    <definedName name="Grace1_IDA">#REF!</definedName>
    <definedName name="GRÁFICO_10.3.1.">'[33]GRÁFICO DE FONDO POR AFILIADO'!$A$3:$H$35</definedName>
    <definedName name="GRÁFICO_10.3.2">'[33]GRÁFICO DE FONDO POR AFILIADO'!$A$36:$H$68</definedName>
    <definedName name="GRÁFICO_10.3.3">'[33]GRÁFICO DE FONDO POR AFILIADO'!$A$69:$H$101</definedName>
    <definedName name="GRÁFICO_10.3.4.">'[33]GRÁFICO DE FONDO POR AFILIADO'!$A$103:$H$135</definedName>
    <definedName name="GRÁFICO_10_3_1_">'[33]GRÁFICO DE FONDO POR AFILIADO'!$A$3:$H$35</definedName>
    <definedName name="GRÁFICO_10_3_2">'[33]GRÁFICO DE FONDO POR AFILIADO'!$A$36:$H$68</definedName>
    <definedName name="GRÁFICO_10_3_3">'[33]GRÁFICO DE FONDO POR AFILIADO'!$A$69:$H$101</definedName>
    <definedName name="GRÁFICO_10_3_4_">'[33]GRÁFICO DE FONDO POR AFILIADO'!$A$103:$H$135</definedName>
    <definedName name="GRÁFICO_N_10.2.4.">#REF!</definedName>
    <definedName name="GRÁFICO_N_10_2_4_">#REF!</definedName>
    <definedName name="GRAND_TOTAL">#REF!</definedName>
    <definedName name="GRAPHS">'[16]interv'!$A$1:$H$23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'[52]GG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'[41]NPV_base'!#REF!</definedName>
    <definedName name="InterestRate">#REF!</definedName>
    <definedName name="invtab">'[17]BFtab10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'[53]DOC'!$C$8</definedName>
    <definedName name="lclub">#REF!</definedName>
    <definedName name="LEFT">#REF!</definedName>
    <definedName name="LEND">#REF!</definedName>
    <definedName name="LIABILITIES">'[54]CBA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'[55]Table 6_MacroFrame'!#REF!</definedName>
    <definedName name="lkdjfafoij_11">'[56]Table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'[48]EU'!$BS$29:$CB$88</definedName>
    <definedName name="Maturity_IDA">#REF!</definedName>
    <definedName name="Maturity_NC">'[41]NPV_base'!#REF!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'[57]Q2'!$E$63:$AH$63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'[37]Prog'!#REF!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'[23]CAgds'!$D$14:$BO$14</definedName>
    <definedName name="mgoods_11">'[58]CAgds'!$D$14:$BO$14</definedName>
    <definedName name="MICRO">#REF!</definedName>
    <definedName name="MICROM_11">'[32]WEO'!#REF!</definedName>
    <definedName name="MICROM_66">'[32]WEO'!#REF!</definedName>
    <definedName name="MIDDLE">#REF!</definedName>
    <definedName name="MIMP3">'[16]monimp'!$A$88:$F$92</definedName>
    <definedName name="MIMPALL">'[16]monimp'!$A$67:$F$88</definedName>
    <definedName name="minc">'[23]CAinc'!$D$14:$BO$14</definedName>
    <definedName name="minc_11">'[58]CAinc'!$D$14:$BO$14</definedName>
    <definedName name="MISC3">#REF!</definedName>
    <definedName name="MISC4">'[3]OUTPUT'!#REF!</definedName>
    <definedName name="mm">mm</definedName>
    <definedName name="mm_11">'[59]labels'!#REF!</definedName>
    <definedName name="mm_14">'[59]labels'!#REF!</definedName>
    <definedName name="mm_20">mm_20</definedName>
    <definedName name="mm_24">mm_24</definedName>
    <definedName name="mm_25">'[59]labels'!#REF!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'[58]CAnfs'!$D$14:$BO$14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'[16]Montabs'!$B$315:$CO$371</definedName>
    <definedName name="MONSURR">'[16]Montabs'!$B$374:$CO$425</definedName>
    <definedName name="MONSURVEY">'[16]Montabs'!$B$243:$CQ$311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'[60]DATA'!$B$1:$IT$1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'[17]BFtab10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'[57]Q2'!$E$47:$AH$47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'[16]junk'!$A$108:$F$137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an">nman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'[61]Prog'!#REF!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'[59]labels'!#REF!</definedName>
    <definedName name="p_25">'[59]labels'!#REF!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'[62]Baseline'!#REF!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'[63]Output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'[17]BFtab10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 mai 2017'!$B$2:$R$67</definedName>
    <definedName name="PRINT_AREA_MI">'[7]EU2DBase'!$C$12:$U$156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 mai 2017'!$12:$17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'[47]Links'!$A$1:$F$33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'[69]Debtind:2001_02 Debt Service '!$B$2:$J$72</definedName>
    <definedName name="PROJ">'[69]XMS:MT_Low'!$B$2:$N$57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'[16]real'!$A$1:$V$98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'[14]LINK'!$A$1:$A$42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'[16]Montabs'!$B$482:$AJ$533</definedName>
    <definedName name="REDCBACC">'[16]Montabs'!$B$482:$AM$533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'[16]Montabs'!$B$537:$AM$589</definedName>
    <definedName name="REDMS">'[16]Montabs'!$B$536:$AJ$589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'[42]Contents'!$B$79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'[47]Main'!$AB$28</definedName>
    <definedName name="rngDepartmentDrive">'[47]Main'!$AB$25</definedName>
    <definedName name="rngEMailAddress">'[47]Main'!$AB$22</definedName>
    <definedName name="rngErrorSort">'[47]ErrCheck'!$A$4</definedName>
    <definedName name="rngLastSave">'[47]Main'!$G$21</definedName>
    <definedName name="rngLastSent">'[47]Main'!$G$20</definedName>
    <definedName name="rngLastUpdate">'[47]Links'!$D$2</definedName>
    <definedName name="rngNeedsUpdate">'[47]Links'!$E$2</definedName>
    <definedName name="rngNews">'[47]Main'!$AB$29</definedName>
    <definedName name="RNGNM">#REF!</definedName>
    <definedName name="rngQuestChecked">'[47]ErrCheck'!$A$3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'[15]Output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'[15]Output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'[47]ErrCheck'!$A$3:$E$5</definedName>
    <definedName name="tblLinks">'[47]Links'!$A$4:$F$33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'[42]Contents'!$B$80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'[16]Montabs:junk'!$B$17:$U$38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'[32]WEO'!#REF!</definedName>
    <definedName name="WIN_66">'[32]WEO'!#REF!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'[58]CAgds'!$D$12:$BO$12</definedName>
    <definedName name="XGS">#REF!</definedName>
    <definedName name="xinc">'[23]CAinc'!$D$12:$BO$12</definedName>
    <definedName name="xinc_11">'[58]CAinc'!$D$12:$BO$12</definedName>
    <definedName name="xnfs">'[23]CAnfs'!$D$12:$BO$12</definedName>
    <definedName name="xnfs_11">'[58]CAnfs'!$D$12:$BO$12</definedName>
    <definedName name="XOF">#REF!</definedName>
    <definedName name="xr">#REF!</definedName>
    <definedName name="xxWRS_1">WEO '[14]LINK'!$A$1:$A$42</definedName>
    <definedName name="xxWRS_1_15">WEO '[14]LINK'!$A$1:$A$42</definedName>
    <definedName name="xxWRS_1_17">WEO '[14]LINK'!$A$1:$A$42</definedName>
    <definedName name="xxWRS_1_2">#REF!</definedName>
    <definedName name="xxWRS_1_20">WEO '[14]LINK'!$A$1:$A$42</definedName>
    <definedName name="xxWRS_1_22">WEO '[14]LINK'!$A$1:$A$42</definedName>
    <definedName name="xxWRS_1_24">WEO '[14]LINK'!$A$1:$A$42</definedName>
    <definedName name="xxWRS_1_28">WEO '[14]LINK'!$A$1:$A$42</definedName>
    <definedName name="xxWRS_1_37">WEO '[14]LINK'!$A$1:$A$42</definedName>
    <definedName name="xxWRS_1_38">WEO '[14]LINK'!$A$1:$A$42</definedName>
    <definedName name="xxWRS_1_46">WEO '[14]LINK'!$A$1:$A$42</definedName>
    <definedName name="xxWRS_1_47">WEO '[14]LINK'!$A$1:$A$42</definedName>
    <definedName name="xxWRS_1_49">WEO '[14]LINK'!$A$1:$A$42</definedName>
    <definedName name="xxWRS_1_54">WEO '[14]LINK'!$A$1:$A$42</definedName>
    <definedName name="xxWRS_1_55">WEO '[14]LINK'!$A$1:$A$42</definedName>
    <definedName name="xxWRS_1_56">WEO '[14]LINK'!$A$1:$A$42</definedName>
    <definedName name="xxWRS_1_57">WEO '[14]LINK'!$A$1:$A$42</definedName>
    <definedName name="xxWRS_1_61">WEO '[14]LINK'!$A$1:$A$42</definedName>
    <definedName name="xxWRS_1_63">WEO '[14]LINK'!$A$1:$A$42</definedName>
    <definedName name="xxWRS_1_64">WEO '[14]LINK'!$A$1:$A$42</definedName>
    <definedName name="xxWRS_1_65">WEO '[14]LINK'!$A$1:$A$42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sharedStrings.xml><?xml version="1.0" encoding="utf-8"?>
<sst xmlns="http://schemas.openxmlformats.org/spreadsheetml/2006/main" count="110" uniqueCount="102">
  <si>
    <t xml:space="preserve">BUGETUL GENERAL CONSOLIDAT </t>
  </si>
  <si>
    <t>Realizări 01.01 - 31.05.2017</t>
  </si>
  <si>
    <t>PIB 2017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</si>
  <si>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</si>
  <si>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</si>
  <si>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</si>
  <si>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</si>
  <si>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</si>
  <si>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</si>
  <si>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</si>
  <si>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</si>
  <si>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</si>
  <si>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</si>
  <si>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</si>
  <si>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</si>
  <si>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</si>
  <si>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</si>
  <si>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</si>
  <si>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</si>
  <si>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</si>
  <si>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</si>
  <si>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</si>
  <si>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</si>
  <si>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</si>
  <si>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</si>
  <si>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</si>
  <si>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</si>
  <si>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</si>
  <si>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</si>
  <si>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</si>
  <si>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</si>
  <si>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</si>
  <si>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</si>
  <si>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</si>
  <si>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</si>
  <si>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</si>
  <si>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</si>
  <si>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</si>
  <si>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</si>
  <si>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</si>
  <si>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</si>
  <si>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</si>
  <si>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</si>
  <si>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</si>
  <si>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</si>
  <si>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</si>
  <si>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</si>
  <si>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</si>
  <si>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</si>
  <si>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</si>
  <si>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</si>
  <si>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</si>
  <si>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</si>
  <si>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</si>
  <si>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</si>
  <si>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</si>
  <si>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</si>
  <si>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</si>
  <si>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</si>
  <si>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</si>
  <si>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</si>
  <si>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</si>
  <si>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</si>
  <si>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</si>
  <si>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</si>
  <si>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</si>
  <si>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</si>
  <si>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</si>
  <si>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</si>
  <si>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</si>
  <si>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</si>
  <si>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Contributii de asigurari </t>
  </si>
  <si>
    <t xml:space="preserve">  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</si>
  <si>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</si>
  <si>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</si>
  <si>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</si>
  <si>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</si>
  <si>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</si>
  <si>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incasate in contul unic, la bugetul de stat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</si>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</sst>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0000"/>
    <numFmt numFmtId="167" formatCode="#,##0.00000"/>
    <numFmt numFmtId="168" formatCode="#,##0.0000"/>
    <numFmt numFmtId="169" formatCode="#,##0.0000000"/>
    <numFmt numFmtId="170" formatCode="#,##0.0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164" fontId="20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right"/>
      <protection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right"/>
      <protection locked="0"/>
    </xf>
    <xf numFmtId="164" fontId="24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/>
    </xf>
    <xf numFmtId="0" fontId="22" fillId="33" borderId="0" xfId="55" applyFont="1" applyFill="1" applyBorder="1" applyAlignment="1">
      <alignment horizontal="center"/>
      <protection/>
    </xf>
    <xf numFmtId="49" fontId="21" fillId="33" borderId="0" xfId="55" applyNumberFormat="1" applyFont="1" applyFill="1" applyBorder="1" applyAlignment="1" applyProtection="1">
      <alignment horizontal="center"/>
      <protection locked="0"/>
    </xf>
    <xf numFmtId="49" fontId="21" fillId="33" borderId="0" xfId="0" applyNumberFormat="1" applyFont="1" applyFill="1" applyBorder="1" applyAlignment="1" applyProtection="1">
      <alignment horizontal="center"/>
      <protection locked="0"/>
    </xf>
    <xf numFmtId="2" fontId="21" fillId="33" borderId="0" xfId="0" applyNumberFormat="1" applyFont="1" applyFill="1" applyBorder="1" applyAlignment="1" applyProtection="1">
      <alignment horizontal="center"/>
      <protection locked="0"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164" fontId="26" fillId="33" borderId="0" xfId="0" applyNumberFormat="1" applyFont="1" applyFill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Alignment="1" applyProtection="1">
      <alignment horizontal="center"/>
      <protection locked="0"/>
    </xf>
    <xf numFmtId="4" fontId="21" fillId="33" borderId="0" xfId="0" applyNumberFormat="1" applyFont="1" applyFill="1" applyAlignment="1" applyProtection="1">
      <alignment horizontal="center"/>
      <protection locked="0"/>
    </xf>
    <xf numFmtId="4" fontId="23" fillId="33" borderId="0" xfId="0" applyNumberFormat="1" applyFont="1" applyFill="1" applyBorder="1" applyAlignment="1" applyProtection="1">
      <alignment horizontal="center"/>
      <protection locked="0"/>
    </xf>
    <xf numFmtId="4" fontId="18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4" fontId="27" fillId="33" borderId="0" xfId="0" applyNumberFormat="1" applyFont="1" applyFill="1" applyAlignment="1" applyProtection="1">
      <alignment horizontal="center"/>
      <protection locked="0"/>
    </xf>
    <xf numFmtId="164" fontId="24" fillId="33" borderId="0" xfId="0" applyNumberFormat="1" applyFont="1" applyFill="1" applyBorder="1" applyAlignment="1" applyProtection="1">
      <alignment/>
      <protection locked="0"/>
    </xf>
    <xf numFmtId="166" fontId="20" fillId="33" borderId="0" xfId="0" applyNumberFormat="1" applyFont="1" applyFill="1" applyAlignment="1" applyProtection="1">
      <alignment horizontal="right"/>
      <protection locked="0"/>
    </xf>
    <xf numFmtId="167" fontId="20" fillId="33" borderId="0" xfId="0" applyNumberFormat="1" applyFont="1" applyFill="1" applyAlignment="1" applyProtection="1">
      <alignment horizontal="center"/>
      <protection locked="0"/>
    </xf>
    <xf numFmtId="164" fontId="25" fillId="33" borderId="0" xfId="0" applyNumberFormat="1" applyFont="1" applyFill="1" applyBorder="1" applyAlignment="1" applyProtection="1">
      <alignment/>
      <protection locked="0"/>
    </xf>
    <xf numFmtId="165" fontId="25" fillId="33" borderId="0" xfId="0" applyNumberFormat="1" applyFont="1" applyFill="1" applyBorder="1" applyAlignment="1" applyProtection="1">
      <alignment/>
      <protection locked="0"/>
    </xf>
    <xf numFmtId="168" fontId="25" fillId="33" borderId="0" xfId="0" applyNumberFormat="1" applyFont="1" applyFill="1" applyBorder="1" applyAlignment="1" applyProtection="1">
      <alignment/>
      <protection locked="0"/>
    </xf>
    <xf numFmtId="164" fontId="22" fillId="33" borderId="0" xfId="56" applyNumberFormat="1" applyFont="1" applyFill="1" applyAlignment="1">
      <alignment/>
      <protection/>
    </xf>
    <xf numFmtId="164" fontId="23" fillId="33" borderId="0" xfId="0" applyNumberFormat="1" applyFont="1" applyFill="1" applyBorder="1" applyAlignment="1" applyProtection="1">
      <alignment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8" fontId="20" fillId="33" borderId="0" xfId="0" applyNumberFormat="1" applyFont="1" applyFill="1" applyBorder="1" applyAlignment="1" applyProtection="1">
      <alignment/>
      <protection locked="0"/>
    </xf>
    <xf numFmtId="169" fontId="20" fillId="33" borderId="0" xfId="0" applyNumberFormat="1" applyFont="1" applyFill="1" applyBorder="1" applyAlignment="1" applyProtection="1">
      <alignment/>
      <protection locked="0"/>
    </xf>
    <xf numFmtId="167" fontId="20" fillId="33" borderId="0" xfId="0" applyNumberFormat="1" applyFont="1" applyFill="1" applyBorder="1" applyAlignment="1" applyProtection="1">
      <alignment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 quotePrefix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center" vertical="top" readingOrder="1"/>
      <protection/>
    </xf>
    <xf numFmtId="164" fontId="20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 applyProtection="1">
      <alignment horizontal="center" readingOrder="1"/>
      <protection locked="0"/>
    </xf>
    <xf numFmtId="164" fontId="22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horizontal="center" readingOrder="1"/>
      <protection locked="0"/>
    </xf>
    <xf numFmtId="164" fontId="22" fillId="33" borderId="0" xfId="0" applyNumberFormat="1" applyFont="1" applyFill="1" applyBorder="1" applyAlignment="1" applyProtection="1">
      <alignment horizontal="center" vertical="top" readingOrder="1"/>
      <protection/>
    </xf>
    <xf numFmtId="164" fontId="18" fillId="33" borderId="0" xfId="0" applyNumberFormat="1" applyFont="1" applyFill="1" applyBorder="1" applyAlignment="1" applyProtection="1">
      <alignment horizontal="center" vertical="top" readingOrder="1"/>
      <protection/>
    </xf>
    <xf numFmtId="164" fontId="22" fillId="33" borderId="0" xfId="0" applyNumberFormat="1" applyFont="1" applyFill="1" applyBorder="1" applyAlignment="1">
      <alignment horizontal="center" vertical="top" wrapText="1"/>
    </xf>
    <xf numFmtId="4" fontId="18" fillId="33" borderId="0" xfId="0" applyNumberFormat="1" applyFont="1" applyFill="1" applyBorder="1" applyAlignment="1" applyProtection="1">
      <alignment/>
      <protection locked="0"/>
    </xf>
    <xf numFmtId="170" fontId="18" fillId="33" borderId="0" xfId="0" applyNumberFormat="1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5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8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 vertical="top" wrapText="1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>
      <alignment vertical="center"/>
    </xf>
    <xf numFmtId="164" fontId="18" fillId="33" borderId="0" xfId="0" applyNumberFormat="1" applyFont="1" applyFill="1" applyAlignment="1" applyProtection="1">
      <alignment horizontal="center" vertical="center"/>
      <protection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left" vertical="center"/>
      <protection locked="0"/>
    </xf>
    <xf numFmtId="164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Alignment="1" applyProtection="1">
      <alignment horizontal="left" vertical="center" indent="2"/>
      <protection locked="0"/>
    </xf>
    <xf numFmtId="164" fontId="22" fillId="33" borderId="0" xfId="0" applyNumberFormat="1" applyFont="1" applyFill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vertical="center"/>
      <protection/>
    </xf>
    <xf numFmtId="164" fontId="22" fillId="33" borderId="0" xfId="0" applyNumberFormat="1" applyFont="1" applyFill="1" applyAlignment="1" applyProtection="1">
      <alignment horizontal="left" wrapText="1" indent="3"/>
      <protection locked="0"/>
    </xf>
    <xf numFmtId="164" fontId="18" fillId="33" borderId="0" xfId="0" applyNumberFormat="1" applyFont="1" applyFill="1" applyAlignment="1" applyProtection="1">
      <alignment horizontal="left" indent="4"/>
      <protection locked="0"/>
    </xf>
    <xf numFmtId="164" fontId="18" fillId="33" borderId="0" xfId="0" applyNumberFormat="1" applyFont="1" applyFill="1" applyAlignment="1" applyProtection="1">
      <alignment horizontal="left" wrapText="1" indent="4"/>
      <protection locked="0"/>
    </xf>
    <xf numFmtId="164" fontId="22" fillId="33" borderId="0" xfId="0" applyNumberFormat="1" applyFont="1" applyFill="1" applyAlignment="1" applyProtection="1">
      <alignment horizontal="left" vertical="center" wrapText="1" indent="3"/>
      <protection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70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3"/>
      <protection/>
    </xf>
    <xf numFmtId="164" fontId="22" fillId="33" borderId="0" xfId="0" applyNumberFormat="1" applyFont="1" applyFill="1" applyAlignment="1">
      <alignment horizontal="left" vertical="center" indent="1"/>
    </xf>
    <xf numFmtId="164" fontId="22" fillId="33" borderId="0" xfId="0" applyNumberFormat="1" applyFont="1" applyFill="1" applyAlignment="1" applyProtection="1" quotePrefix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1"/>
      <protection/>
    </xf>
    <xf numFmtId="169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/>
      <protection/>
    </xf>
    <xf numFmtId="164" fontId="22" fillId="33" borderId="0" xfId="0" applyNumberFormat="1" applyFont="1" applyFill="1" applyAlignment="1" applyProtection="1">
      <alignment vertical="center"/>
      <protection/>
    </xf>
    <xf numFmtId="164" fontId="22" fillId="33" borderId="0" xfId="0" applyNumberFormat="1" applyFont="1" applyFill="1" applyBorder="1" applyAlignment="1" applyProtection="1">
      <alignment wrapText="1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4" fontId="22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right" wrapText="1" indent="1"/>
      <protection locked="0"/>
    </xf>
    <xf numFmtId="164" fontId="22" fillId="33" borderId="0" xfId="0" applyNumberFormat="1" applyFont="1" applyFill="1" applyAlignment="1" applyProtection="1">
      <alignment horizontal="left" indent="1"/>
      <protection/>
    </xf>
    <xf numFmtId="164" fontId="22" fillId="33" borderId="0" xfId="0" applyNumberFormat="1" applyFont="1" applyFill="1" applyAlignment="1">
      <alignment horizontal="center" vertical="center"/>
    </xf>
    <xf numFmtId="49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quotePrefix="1">
      <alignment horizontal="center" vertical="center"/>
    </xf>
    <xf numFmtId="164" fontId="18" fillId="33" borderId="0" xfId="0" applyNumberFormat="1" applyFont="1" applyFill="1" applyAlignment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 wrapText="1"/>
    </xf>
    <xf numFmtId="164" fontId="22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applyProtection="1">
      <alignment horizontal="left" wrapText="1" indent="4"/>
      <protection/>
    </xf>
    <xf numFmtId="164" fontId="20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 indent="4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wrapText="1" indent="2"/>
      <protection/>
    </xf>
    <xf numFmtId="164" fontId="18" fillId="33" borderId="0" xfId="0" applyNumberFormat="1" applyFont="1" applyFill="1" applyAlignment="1">
      <alignment horizontal="left" indent="4"/>
    </xf>
    <xf numFmtId="4" fontId="18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Alignment="1">
      <alignment horizontal="left" wrapText="1" indent="1"/>
    </xf>
    <xf numFmtId="164" fontId="22" fillId="33" borderId="11" xfId="0" applyNumberFormat="1" applyFont="1" applyFill="1" applyBorder="1" applyAlignment="1" applyProtection="1">
      <alignment horizontal="left" vertical="center"/>
      <protection/>
    </xf>
    <xf numFmtId="16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1" fillId="33" borderId="11" xfId="0" applyNumberFormat="1" applyFont="1" applyFill="1" applyBorder="1" applyAlignment="1" applyProtection="1">
      <alignment horizontal="center" vertical="center"/>
      <protection locked="0"/>
    </xf>
    <xf numFmtId="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2" fillId="33" borderId="11" xfId="0" applyNumberFormat="1" applyFont="1" applyFill="1" applyBorder="1" applyAlignment="1" applyProtection="1">
      <alignment vertical="center"/>
      <protection locked="0"/>
    </xf>
    <xf numFmtId="4" fontId="22" fillId="33" borderId="11" xfId="42" applyNumberFormat="1" applyFont="1" applyFill="1" applyBorder="1" applyAlignment="1" applyProtection="1">
      <alignment horizontal="center" vertical="center"/>
      <protection/>
    </xf>
    <xf numFmtId="164" fontId="18" fillId="33" borderId="11" xfId="0" applyNumberFormat="1" applyFont="1" applyFill="1" applyBorder="1" applyAlignment="1" applyProtection="1">
      <alignment horizontal="right"/>
      <protection locked="0"/>
    </xf>
    <xf numFmtId="164" fontId="28" fillId="33" borderId="11" xfId="0" applyNumberFormat="1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>
      <alignment horizontal="center" vertical="top" readingOrder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readingOrder="1"/>
    </xf>
    <xf numFmtId="164" fontId="22" fillId="33" borderId="11" xfId="0" applyNumberFormat="1" applyFont="1" applyFill="1" applyBorder="1" applyAlignment="1" applyProtection="1">
      <alignment horizontal="center" readingOrder="1"/>
      <protection locked="0"/>
    </xf>
    <xf numFmtId="164" fontId="18" fillId="33" borderId="11" xfId="0" applyNumberFormat="1" applyFont="1" applyFill="1" applyBorder="1" applyAlignment="1" applyProtection="1">
      <alignment horizontal="center" vertical="top" readingOrder="1"/>
      <protection/>
    </xf>
    <xf numFmtId="165" fontId="22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&#539;ii%202017\05%20mai%202017\BGC%20mai%202017%20-%20cu%20program%2031.05.2017%20-%20&#238;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mai in luna"/>
      <sheetName val=" mai 2017"/>
      <sheetName val="UAT mai 2017"/>
      <sheetName val=" consolidari mai"/>
      <sheetName val="in zi "/>
      <sheetName val="27 aprilie 2017"/>
      <sheetName val="Sinteza - An 2"/>
      <sheetName val="2016 - 2017"/>
      <sheetName val="Sinteza - An 2 prog. 6 luni"/>
      <sheetName val="progr 6 luni % execuție  "/>
      <sheetName val="progr 6 luni % execuție   (VA)"/>
      <sheetName val="BGC trim. 31.05.2017 (Liliana)"/>
      <sheetName val="Sinteza - Anexa executie progam"/>
      <sheetName val="progr.%.exec"/>
      <sheetName val="dob_trez"/>
      <sheetName val="SPECIAL_CNAIR"/>
      <sheetName val="CNAIR_ex"/>
      <sheetName val="mai 2016"/>
      <sheetName val="mai 2016 leg"/>
      <sheetName val="bgc 2010-2020"/>
      <sheetName val="progr.%.exec (2)"/>
      <sheetName val="Program 2017-executie febr. "/>
      <sheetName val="Sinteza - An 2 prog. 3 luni "/>
      <sheetName val="progr trim I .%.exec"/>
      <sheetName val=" aprilie 2017 (valori)"/>
      <sheetName val="UAT aprilie 2017 (valori)"/>
      <sheetName val="31 martie 2017 (valori)"/>
      <sheetName val="UAT martie 2017 (valori)"/>
      <sheetName val="UAT in luna martie 2017 "/>
      <sheetName val="februarie 2017 (valori)"/>
      <sheetName val="UAT februarie 2017 (valori)"/>
      <sheetName val="UAT februarie 2017 (IN LUNA)"/>
      <sheetName val="ianuarie 2017 (valori)"/>
      <sheetName val="UAT  ianuarie 2017 (valori)"/>
      <sheetName val="Sinteza-anexa trim.I+II+III "/>
      <sheetName val="progr trim. I+II+III .%.exec "/>
      <sheetName val="decembrie 2016 (valori)"/>
      <sheetName val=" decembrie 2015 DS"/>
      <sheetName val=" decembrie 2015 operativ"/>
      <sheetName val="decembrie 2014 DS "/>
      <sheetName val="bgc desfasurat"/>
      <sheetName val="octombrie  2013 Engl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67"/>
  <sheetViews>
    <sheetView showZeros="0" tabSelected="1" view="pageBreakPreview" zoomScale="75" zoomScaleNormal="78" zoomScaleSheetLayoutView="75" zoomScalePageLayoutView="0" workbookViewId="0" topLeftCell="A1">
      <pane xSplit="2" ySplit="15" topLeftCell="D58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E74" sqref="E74"/>
    </sheetView>
  </sheetViews>
  <sheetFormatPr defaultColWidth="9.140625" defaultRowHeight="19.5" customHeight="1" outlineLevelRow="1"/>
  <cols>
    <col min="1" max="1" width="3.8515625" style="5" customWidth="1"/>
    <col min="2" max="2" width="52.140625" style="9" customWidth="1"/>
    <col min="3" max="3" width="21.140625" style="9" customWidth="1"/>
    <col min="4" max="4" width="15.7109375" style="9" customWidth="1"/>
    <col min="5" max="5" width="17.00390625" style="29" customWidth="1"/>
    <col min="6" max="6" width="13.8515625" style="29" customWidth="1"/>
    <col min="7" max="7" width="16.8515625" style="29" customWidth="1"/>
    <col min="8" max="8" width="16.28125" style="29" customWidth="1"/>
    <col min="9" max="9" width="11.57421875" style="9" customWidth="1"/>
    <col min="10" max="10" width="13.28125" style="9" customWidth="1"/>
    <col min="11" max="11" width="14.140625" style="9" customWidth="1"/>
    <col min="12" max="12" width="13.7109375" style="9" customWidth="1"/>
    <col min="13" max="13" width="12.140625" style="10" customWidth="1"/>
    <col min="14" max="14" width="12.421875" style="9" customWidth="1"/>
    <col min="15" max="15" width="12.7109375" style="10" customWidth="1"/>
    <col min="16" max="16" width="10.421875" style="9" customWidth="1"/>
    <col min="17" max="17" width="15.7109375" style="11" customWidth="1"/>
    <col min="18" max="18" width="9.57421875" style="12" customWidth="1"/>
    <col min="19" max="16384" width="8.8515625" style="5" customWidth="1"/>
  </cols>
  <sheetData>
    <row r="1" spans="2:9" ht="23.25" customHeight="1">
      <c r="B1" s="4"/>
      <c r="C1" s="5"/>
      <c r="D1" s="5"/>
      <c r="E1" s="6"/>
      <c r="F1" s="6"/>
      <c r="G1" s="6"/>
      <c r="H1" s="7"/>
      <c r="I1" s="8"/>
    </row>
    <row r="2" spans="2:18" ht="15" customHeight="1">
      <c r="B2" s="13"/>
      <c r="C2" s="14"/>
      <c r="D2" s="15"/>
      <c r="E2" s="16"/>
      <c r="F2" s="16"/>
      <c r="G2" s="16"/>
      <c r="H2" s="16"/>
      <c r="I2" s="14"/>
      <c r="J2" s="17"/>
      <c r="K2" s="15"/>
      <c r="L2" s="5"/>
      <c r="M2" s="18"/>
      <c r="N2" s="19"/>
      <c r="O2" s="19"/>
      <c r="P2" s="19"/>
      <c r="Q2" s="19"/>
      <c r="R2" s="19"/>
    </row>
    <row r="3" spans="2:18" ht="22.5" customHeight="1" outlineLevel="1">
      <c r="B3" s="20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2:18" ht="15" outlineLevel="1"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2:18" ht="15" outlineLevel="1">
      <c r="B5" s="22"/>
      <c r="C5" s="23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2:18" ht="15" outlineLevel="1">
      <c r="B6" s="24"/>
      <c r="C6" s="25"/>
      <c r="D6" s="25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2:18" ht="15" outlineLevel="1">
      <c r="B7" s="24"/>
      <c r="C7" s="25"/>
      <c r="D7" s="25"/>
      <c r="E7" s="25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2:18" ht="17.25" outlineLevel="1">
      <c r="B8" s="26"/>
      <c r="C8" s="25"/>
      <c r="D8" s="25"/>
      <c r="E8" s="27"/>
      <c r="F8" s="24"/>
      <c r="G8" s="2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2:13" ht="24" customHeight="1" outlineLevel="1">
      <c r="B9" s="26"/>
      <c r="C9" s="24"/>
      <c r="F9" s="30"/>
      <c r="G9" s="31"/>
      <c r="I9" s="32"/>
      <c r="J9" s="33"/>
      <c r="K9" s="32"/>
      <c r="L9" s="33"/>
      <c r="M9" s="12"/>
    </row>
    <row r="10" spans="2:18" ht="15.75" customHeight="1" outlineLevel="1">
      <c r="B10" s="34"/>
      <c r="D10" s="32"/>
      <c r="E10" s="35"/>
      <c r="F10" s="36"/>
      <c r="G10" s="37"/>
      <c r="H10" s="38"/>
      <c r="I10" s="31"/>
      <c r="J10" s="39"/>
      <c r="K10" s="38"/>
      <c r="L10" s="38"/>
      <c r="M10" s="40"/>
      <c r="N10" s="38"/>
      <c r="O10" s="38"/>
      <c r="P10" s="10" t="s">
        <v>2</v>
      </c>
      <c r="Q10" s="41">
        <v>816500</v>
      </c>
      <c r="R10" s="42"/>
    </row>
    <row r="11" spans="2:18" ht="17.25" outlineLevel="1">
      <c r="B11" s="34"/>
      <c r="C11" s="43"/>
      <c r="D11" s="44"/>
      <c r="E11" s="45"/>
      <c r="F11" s="46"/>
      <c r="G11" s="47"/>
      <c r="H11" s="48"/>
      <c r="I11" s="42"/>
      <c r="J11" s="5"/>
      <c r="K11" s="5"/>
      <c r="L11" s="28"/>
      <c r="M11" s="17"/>
      <c r="N11" s="44"/>
      <c r="O11" s="49"/>
      <c r="P11" s="44"/>
      <c r="Q11" s="50"/>
      <c r="R11" s="51" t="s">
        <v>3</v>
      </c>
    </row>
    <row r="12" spans="2:18" ht="15">
      <c r="B12" s="52"/>
      <c r="C12" s="53" t="s">
        <v>4</v>
      </c>
      <c r="D12" s="53" t="s">
        <v>4</v>
      </c>
      <c r="E12" s="54" t="s">
        <v>4</v>
      </c>
      <c r="F12" s="54" t="s">
        <v>4</v>
      </c>
      <c r="G12" s="54" t="s">
        <v>5</v>
      </c>
      <c r="H12" s="54" t="s">
        <v>6</v>
      </c>
      <c r="I12" s="53" t="s">
        <v>4</v>
      </c>
      <c r="J12" s="53" t="s">
        <v>7</v>
      </c>
      <c r="K12" s="53" t="s">
        <v>8</v>
      </c>
      <c r="L12" s="53" t="s">
        <v>8</v>
      </c>
      <c r="M12" s="55" t="s">
        <v>9</v>
      </c>
      <c r="N12" s="53" t="s">
        <v>10</v>
      </c>
      <c r="O12" s="56" t="s">
        <v>9</v>
      </c>
      <c r="P12" s="53" t="s">
        <v>11</v>
      </c>
      <c r="Q12" s="57" t="s">
        <v>12</v>
      </c>
      <c r="R12" s="57"/>
    </row>
    <row r="13" spans="2:18" ht="19.5" customHeight="1">
      <c r="B13" s="5"/>
      <c r="C13" s="58" t="s">
        <v>13</v>
      </c>
      <c r="D13" s="58" t="s">
        <v>14</v>
      </c>
      <c r="E13" s="59" t="s">
        <v>15</v>
      </c>
      <c r="F13" s="59" t="s">
        <v>16</v>
      </c>
      <c r="G13" s="59" t="s">
        <v>17</v>
      </c>
      <c r="H13" s="59" t="s">
        <v>18</v>
      </c>
      <c r="I13" s="58" t="s">
        <v>19</v>
      </c>
      <c r="J13" s="58" t="s">
        <v>18</v>
      </c>
      <c r="K13" s="58" t="s">
        <v>20</v>
      </c>
      <c r="L13" s="58" t="s">
        <v>21</v>
      </c>
      <c r="M13" s="60"/>
      <c r="N13" s="58" t="s">
        <v>22</v>
      </c>
      <c r="O13" s="61" t="s">
        <v>23</v>
      </c>
      <c r="P13" s="62" t="s">
        <v>24</v>
      </c>
      <c r="Q13" s="63"/>
      <c r="R13" s="63"/>
    </row>
    <row r="14" spans="2:18" ht="15.75" customHeight="1">
      <c r="B14" s="5"/>
      <c r="C14" s="58" t="s">
        <v>25</v>
      </c>
      <c r="D14" s="58" t="s">
        <v>26</v>
      </c>
      <c r="E14" s="59" t="s">
        <v>27</v>
      </c>
      <c r="F14" s="59" t="s">
        <v>28</v>
      </c>
      <c r="G14" s="59" t="s">
        <v>29</v>
      </c>
      <c r="H14" s="59" t="s">
        <v>30</v>
      </c>
      <c r="I14" s="58" t="s">
        <v>31</v>
      </c>
      <c r="J14" s="58" t="s">
        <v>32</v>
      </c>
      <c r="K14" s="58" t="s">
        <v>33</v>
      </c>
      <c r="L14" s="58" t="s">
        <v>34</v>
      </c>
      <c r="M14" s="60"/>
      <c r="N14" s="58" t="s">
        <v>35</v>
      </c>
      <c r="O14" s="61" t="s">
        <v>36</v>
      </c>
      <c r="P14" s="62" t="s">
        <v>37</v>
      </c>
      <c r="Q14" s="63"/>
      <c r="R14" s="63"/>
    </row>
    <row r="15" spans="2:18" ht="15">
      <c r="B15" s="64"/>
      <c r="C15" s="65"/>
      <c r="D15" s="58" t="s">
        <v>38</v>
      </c>
      <c r="E15" s="59"/>
      <c r="F15" s="59" t="s">
        <v>39</v>
      </c>
      <c r="G15" s="59" t="s">
        <v>40</v>
      </c>
      <c r="H15" s="59"/>
      <c r="I15" s="58" t="s">
        <v>41</v>
      </c>
      <c r="J15" s="58" t="s">
        <v>42</v>
      </c>
      <c r="K15" s="58"/>
      <c r="L15" s="58" t="s">
        <v>43</v>
      </c>
      <c r="M15" s="60"/>
      <c r="N15" s="58" t="s">
        <v>44</v>
      </c>
      <c r="O15" s="60" t="s">
        <v>45</v>
      </c>
      <c r="P15" s="62" t="s">
        <v>46</v>
      </c>
      <c r="Q15" s="63"/>
      <c r="R15" s="63"/>
    </row>
    <row r="16" spans="2:18" ht="15.75" customHeight="1">
      <c r="B16" s="44"/>
      <c r="C16" s="5"/>
      <c r="D16" s="58" t="s">
        <v>47</v>
      </c>
      <c r="E16" s="59"/>
      <c r="F16" s="59"/>
      <c r="G16" s="59" t="s">
        <v>48</v>
      </c>
      <c r="H16" s="59"/>
      <c r="I16" s="58" t="s">
        <v>49</v>
      </c>
      <c r="J16" s="58"/>
      <c r="K16" s="58"/>
      <c r="L16" s="58" t="s">
        <v>50</v>
      </c>
      <c r="M16" s="60"/>
      <c r="N16" s="58"/>
      <c r="O16" s="60"/>
      <c r="P16" s="62"/>
      <c r="Q16" s="66" t="s">
        <v>51</v>
      </c>
      <c r="R16" s="67" t="s">
        <v>52</v>
      </c>
    </row>
    <row r="17" spans="2:18" ht="51" customHeight="1">
      <c r="B17" s="68"/>
      <c r="C17" s="5"/>
      <c r="D17" s="69"/>
      <c r="E17" s="69"/>
      <c r="F17" s="69"/>
      <c r="G17" s="59" t="s">
        <v>53</v>
      </c>
      <c r="H17" s="59"/>
      <c r="I17" s="70" t="s">
        <v>54</v>
      </c>
      <c r="J17" s="58"/>
      <c r="K17" s="58"/>
      <c r="L17" s="70" t="s">
        <v>55</v>
      </c>
      <c r="M17" s="60"/>
      <c r="N17" s="58"/>
      <c r="O17" s="60"/>
      <c r="P17" s="62"/>
      <c r="Q17" s="66"/>
      <c r="R17" s="67"/>
    </row>
    <row r="18" spans="2:18" ht="18" customHeight="1" thickBot="1">
      <c r="B18" s="134"/>
      <c r="C18" s="79"/>
      <c r="D18" s="135"/>
      <c r="E18" s="135"/>
      <c r="F18" s="135"/>
      <c r="G18" s="136"/>
      <c r="H18" s="136"/>
      <c r="I18" s="137"/>
      <c r="J18" s="138"/>
      <c r="K18" s="138"/>
      <c r="L18" s="137"/>
      <c r="M18" s="139"/>
      <c r="N18" s="138"/>
      <c r="O18" s="139"/>
      <c r="P18" s="140"/>
      <c r="Q18" s="132"/>
      <c r="R18" s="141"/>
    </row>
    <row r="19" spans="2:18" s="80" customFormat="1" ht="30.75" customHeight="1" thickTop="1">
      <c r="B19" s="81" t="s">
        <v>56</v>
      </c>
      <c r="C19" s="2">
        <f>C20+C36+C37+C38+C39+C40+C41++C42+C43</f>
        <v>41622.77045199999</v>
      </c>
      <c r="D19" s="2">
        <f>D20+D36+D37+D38+D39+D40+D41++D42+D43</f>
        <v>30594.631509</v>
      </c>
      <c r="E19" s="2">
        <f aca="true" t="shared" si="0" ref="E19:L19">E20+E36+E37+E38+E39+E40+E41++E42+E43</f>
        <v>23284.855</v>
      </c>
      <c r="F19" s="2">
        <f t="shared" si="0"/>
        <v>898.1845410000001</v>
      </c>
      <c r="G19" s="2">
        <f>G20+G36+G37+G38+G39+G40+G41++G42+G43</f>
        <v>11406.866999999998</v>
      </c>
      <c r="H19" s="2">
        <f t="shared" si="0"/>
        <v>0</v>
      </c>
      <c r="I19" s="2">
        <f>I20+I36+I37+I38+I39+I40+I41++I42+I43</f>
        <v>9055.073295999997</v>
      </c>
      <c r="J19" s="2">
        <f>J20+J36+J37+J38+J39+J40+J41++J42+J43</f>
        <v>120.41999999999999</v>
      </c>
      <c r="K19" s="2">
        <f>K20+K36+K37+K38+K39+K40+K41++K42+K43</f>
        <v>48.57330932</v>
      </c>
      <c r="L19" s="82">
        <f t="shared" si="0"/>
        <v>854.14518</v>
      </c>
      <c r="M19" s="83">
        <f>SUM(C19:L19)</f>
        <v>117885.52028731999</v>
      </c>
      <c r="N19" s="84">
        <f>N20+N36+N37+N40+N38</f>
        <v>-19277.39760739</v>
      </c>
      <c r="O19" s="83">
        <f aca="true" t="shared" si="1" ref="O19:O41">M19+N19</f>
        <v>98608.12267992999</v>
      </c>
      <c r="P19" s="84">
        <f>P20+P36+P37+P40+P42</f>
        <v>-217.511</v>
      </c>
      <c r="Q19" s="85">
        <f>O19+P19</f>
        <v>98390.61167992999</v>
      </c>
      <c r="R19" s="83">
        <f>Q19/$Q$10*100</f>
        <v>12.050289244327004</v>
      </c>
    </row>
    <row r="20" spans="2:18" s="86" customFormat="1" ht="18.75" customHeight="1">
      <c r="B20" s="71" t="s">
        <v>57</v>
      </c>
      <c r="C20" s="2">
        <f>C21+C34+C35</f>
        <v>37349.813451999995</v>
      </c>
      <c r="D20" s="2">
        <f>D21+D34+D35</f>
        <v>27600.968489000003</v>
      </c>
      <c r="E20" s="82">
        <f>E21+E34+E35</f>
        <v>17538.423</v>
      </c>
      <c r="F20" s="82">
        <f>F21+F34+F35</f>
        <v>898.1830000000001</v>
      </c>
      <c r="G20" s="82">
        <f>G21+G34+G35</f>
        <v>10695.309</v>
      </c>
      <c r="H20" s="82"/>
      <c r="I20" s="2">
        <f>I21+I34+I35</f>
        <v>4732.004296</v>
      </c>
      <c r="J20" s="2"/>
      <c r="K20" s="87">
        <f>K21+K34+K35</f>
        <v>48.57330932</v>
      </c>
      <c r="L20" s="87">
        <f>L21+L34+L35</f>
        <v>511.2751600000001</v>
      </c>
      <c r="M20" s="2">
        <f>SUM(C20:L20)</f>
        <v>99374.54970631999</v>
      </c>
      <c r="N20" s="2">
        <f>N21+N34+N35</f>
        <v>-5636.9373043900005</v>
      </c>
      <c r="O20" s="87">
        <f t="shared" si="1"/>
        <v>93737.61240192999</v>
      </c>
      <c r="P20" s="2">
        <f>P21+P34+P35</f>
        <v>0</v>
      </c>
      <c r="Q20" s="73">
        <f aca="true" t="shared" si="2" ref="Q20:Q41">O20+P20</f>
        <v>93737.61240192999</v>
      </c>
      <c r="R20" s="87">
        <f aca="true" t="shared" si="3" ref="R20:R43">Q20/$Q$10*100</f>
        <v>11.480417930426208</v>
      </c>
    </row>
    <row r="21" spans="2:18" ht="28.5" customHeight="1">
      <c r="B21" s="88" t="s">
        <v>58</v>
      </c>
      <c r="C21" s="89">
        <f>C22+C26+C27+C32+C33</f>
        <v>34337.931452</v>
      </c>
      <c r="D21" s="89">
        <f>D22+D26+D27+D32+D33</f>
        <v>21994.438489000004</v>
      </c>
      <c r="E21" s="90">
        <f aca="true" t="shared" si="4" ref="E21:L21">E22+E26+E27+E32+E33</f>
        <v>0</v>
      </c>
      <c r="F21" s="90">
        <f t="shared" si="4"/>
        <v>0</v>
      </c>
      <c r="G21" s="91">
        <f t="shared" si="4"/>
        <v>1108.93</v>
      </c>
      <c r="H21" s="90">
        <f t="shared" si="4"/>
        <v>0</v>
      </c>
      <c r="I21" s="89">
        <f>I22+I26+I27+I32+I33</f>
        <v>840.287</v>
      </c>
      <c r="J21" s="78">
        <f t="shared" si="4"/>
        <v>0</v>
      </c>
      <c r="K21" s="78">
        <f t="shared" si="4"/>
        <v>0</v>
      </c>
      <c r="L21" s="78">
        <f t="shared" si="4"/>
        <v>0</v>
      </c>
      <c r="M21" s="89">
        <f>SUM(C21:L21)</f>
        <v>58281.586940999994</v>
      </c>
      <c r="N21" s="78">
        <f>N22+N26+N27+N32+N33</f>
        <v>0</v>
      </c>
      <c r="O21" s="89">
        <f t="shared" si="1"/>
        <v>58281.586940999994</v>
      </c>
      <c r="P21" s="78">
        <f>P22+P26+P27+P32+P33</f>
        <v>0</v>
      </c>
      <c r="Q21" s="92">
        <f t="shared" si="2"/>
        <v>58281.586940999994</v>
      </c>
      <c r="R21" s="89">
        <f t="shared" si="3"/>
        <v>7.1379775800367415</v>
      </c>
    </row>
    <row r="22" spans="2:18" ht="33.75" customHeight="1">
      <c r="B22" s="93" t="s">
        <v>59</v>
      </c>
      <c r="C22" s="89">
        <f aca="true" t="shared" si="5" ref="C22:H22">C23+C24+C25</f>
        <v>11676.858452</v>
      </c>
      <c r="D22" s="89">
        <f>D23+D24+D25</f>
        <v>8519.023</v>
      </c>
      <c r="E22" s="90">
        <f t="shared" si="5"/>
        <v>0</v>
      </c>
      <c r="F22" s="90">
        <f t="shared" si="5"/>
        <v>0</v>
      </c>
      <c r="G22" s="90">
        <f t="shared" si="5"/>
        <v>0</v>
      </c>
      <c r="H22" s="90">
        <f t="shared" si="5"/>
        <v>0</v>
      </c>
      <c r="I22" s="78"/>
      <c r="J22" s="78">
        <f>J23+J24+J25</f>
        <v>0</v>
      </c>
      <c r="K22" s="76">
        <f>K23+K24+K25</f>
        <v>0</v>
      </c>
      <c r="L22" s="78">
        <f>L23+L24+L25</f>
        <v>0</v>
      </c>
      <c r="M22" s="89">
        <f aca="true" t="shared" si="6" ref="M22:M41">SUM(C22:L22)</f>
        <v>20195.881452</v>
      </c>
      <c r="N22" s="78">
        <f>N23+N24+N25</f>
        <v>0</v>
      </c>
      <c r="O22" s="89">
        <f t="shared" si="1"/>
        <v>20195.881452</v>
      </c>
      <c r="P22" s="78">
        <f>P23+P24+P25</f>
        <v>0</v>
      </c>
      <c r="Q22" s="92">
        <f t="shared" si="2"/>
        <v>20195.881452</v>
      </c>
      <c r="R22" s="89">
        <f>Q22/$Q$10*100</f>
        <v>2.4734698655235765</v>
      </c>
    </row>
    <row r="23" spans="2:18" ht="22.5" customHeight="1">
      <c r="B23" s="94" t="s">
        <v>60</v>
      </c>
      <c r="C23" s="76">
        <v>6980.221</v>
      </c>
      <c r="D23" s="76">
        <v>19.949</v>
      </c>
      <c r="E23" s="90"/>
      <c r="F23" s="90"/>
      <c r="G23" s="90"/>
      <c r="H23" s="90"/>
      <c r="I23" s="89"/>
      <c r="J23" s="76"/>
      <c r="K23" s="76"/>
      <c r="L23" s="76"/>
      <c r="M23" s="89">
        <f t="shared" si="6"/>
        <v>7000.169999999999</v>
      </c>
      <c r="N23" s="76"/>
      <c r="O23" s="89">
        <f t="shared" si="1"/>
        <v>7000.169999999999</v>
      </c>
      <c r="P23" s="76"/>
      <c r="Q23" s="92">
        <f t="shared" si="2"/>
        <v>7000.169999999999</v>
      </c>
      <c r="R23" s="89">
        <f>Q23/$Q$10*100</f>
        <v>0.8573386405388853</v>
      </c>
    </row>
    <row r="24" spans="2:18" ht="30" customHeight="1">
      <c r="B24" s="94" t="s">
        <v>61</v>
      </c>
      <c r="C24" s="76">
        <v>3944.6924520000007</v>
      </c>
      <c r="D24" s="76">
        <v>8492.46</v>
      </c>
      <c r="E24" s="1"/>
      <c r="F24" s="1"/>
      <c r="G24" s="1"/>
      <c r="H24" s="1"/>
      <c r="I24" s="89"/>
      <c r="J24" s="76"/>
      <c r="K24" s="76"/>
      <c r="L24" s="76"/>
      <c r="M24" s="89">
        <f t="shared" si="6"/>
        <v>12437.152452</v>
      </c>
      <c r="N24" s="76"/>
      <c r="O24" s="89">
        <f t="shared" si="1"/>
        <v>12437.152452</v>
      </c>
      <c r="P24" s="76"/>
      <c r="Q24" s="92">
        <f t="shared" si="2"/>
        <v>12437.152452</v>
      </c>
      <c r="R24" s="89">
        <f>Q24/$Q$10*100</f>
        <v>1.5232274895284754</v>
      </c>
    </row>
    <row r="25" spans="2:18" ht="36" customHeight="1">
      <c r="B25" s="95" t="s">
        <v>62</v>
      </c>
      <c r="C25" s="76">
        <v>751.945</v>
      </c>
      <c r="D25" s="76">
        <v>6.614</v>
      </c>
      <c r="E25" s="1"/>
      <c r="F25" s="1"/>
      <c r="G25" s="1"/>
      <c r="H25" s="1"/>
      <c r="I25" s="89"/>
      <c r="J25" s="76"/>
      <c r="K25" s="76"/>
      <c r="L25" s="76"/>
      <c r="M25" s="89">
        <f t="shared" si="6"/>
        <v>758.5590000000001</v>
      </c>
      <c r="N25" s="76"/>
      <c r="O25" s="89">
        <f t="shared" si="1"/>
        <v>758.5590000000001</v>
      </c>
      <c r="P25" s="76"/>
      <c r="Q25" s="92">
        <f t="shared" si="2"/>
        <v>758.5590000000001</v>
      </c>
      <c r="R25" s="89">
        <f t="shared" si="3"/>
        <v>0.09290373545621557</v>
      </c>
    </row>
    <row r="26" spans="2:18" ht="23.25" customHeight="1">
      <c r="B26" s="93" t="s">
        <v>63</v>
      </c>
      <c r="C26" s="76">
        <v>69.681</v>
      </c>
      <c r="D26" s="76">
        <v>3352.654</v>
      </c>
      <c r="E26" s="90"/>
      <c r="F26" s="90"/>
      <c r="G26" s="90"/>
      <c r="H26" s="90"/>
      <c r="I26" s="89"/>
      <c r="J26" s="76"/>
      <c r="K26" s="76"/>
      <c r="L26" s="76"/>
      <c r="M26" s="89">
        <f t="shared" si="6"/>
        <v>3422.335</v>
      </c>
      <c r="N26" s="76"/>
      <c r="O26" s="89">
        <f t="shared" si="1"/>
        <v>3422.335</v>
      </c>
      <c r="P26" s="76"/>
      <c r="Q26" s="92">
        <f t="shared" si="2"/>
        <v>3422.335</v>
      </c>
      <c r="R26" s="89">
        <f t="shared" si="3"/>
        <v>0.41914696876913654</v>
      </c>
    </row>
    <row r="27" spans="2:18" ht="36.75" customHeight="1">
      <c r="B27" s="96" t="s">
        <v>64</v>
      </c>
      <c r="C27" s="75">
        <f>SUM(C28:C31)</f>
        <v>22191.856</v>
      </c>
      <c r="D27" s="75">
        <f aca="true" t="shared" si="7" ref="D27:L27">D28+D29+D30+D31</f>
        <v>10042.949489</v>
      </c>
      <c r="E27" s="1">
        <f t="shared" si="7"/>
        <v>0</v>
      </c>
      <c r="F27" s="1">
        <f t="shared" si="7"/>
        <v>0</v>
      </c>
      <c r="G27" s="97">
        <f>G28+G29+G30+G31</f>
        <v>1108.93</v>
      </c>
      <c r="H27" s="1">
        <f t="shared" si="7"/>
        <v>0</v>
      </c>
      <c r="I27" s="75">
        <f>I28+I29+I30+I31</f>
        <v>513.881</v>
      </c>
      <c r="J27" s="76">
        <f t="shared" si="7"/>
        <v>0</v>
      </c>
      <c r="K27" s="76">
        <f t="shared" si="7"/>
        <v>0</v>
      </c>
      <c r="L27" s="76">
        <f t="shared" si="7"/>
        <v>0</v>
      </c>
      <c r="M27" s="89">
        <f t="shared" si="6"/>
        <v>33857.616489</v>
      </c>
      <c r="N27" s="76">
        <f>N28+N29+N30</f>
        <v>0</v>
      </c>
      <c r="O27" s="89">
        <f t="shared" si="1"/>
        <v>33857.616489</v>
      </c>
      <c r="P27" s="76">
        <f>P28+P29+P30</f>
        <v>0</v>
      </c>
      <c r="Q27" s="92">
        <f t="shared" si="2"/>
        <v>33857.616489</v>
      </c>
      <c r="R27" s="89">
        <f t="shared" si="3"/>
        <v>4.146676851071647</v>
      </c>
    </row>
    <row r="28" spans="2:18" ht="25.5" customHeight="1">
      <c r="B28" s="94" t="s">
        <v>65</v>
      </c>
      <c r="C28" s="76">
        <v>11991.041</v>
      </c>
      <c r="D28" s="76">
        <v>9152.706</v>
      </c>
      <c r="E28" s="90"/>
      <c r="F28" s="90"/>
      <c r="G28" s="90"/>
      <c r="H28" s="90"/>
      <c r="I28" s="89"/>
      <c r="J28" s="76"/>
      <c r="K28" s="76"/>
      <c r="L28" s="76"/>
      <c r="M28" s="89">
        <f t="shared" si="6"/>
        <v>21143.747</v>
      </c>
      <c r="N28" s="76"/>
      <c r="O28" s="89">
        <f t="shared" si="1"/>
        <v>21143.747</v>
      </c>
      <c r="P28" s="76"/>
      <c r="Q28" s="92">
        <f t="shared" si="2"/>
        <v>21143.747</v>
      </c>
      <c r="R28" s="89">
        <f t="shared" si="3"/>
        <v>2.5895587262706674</v>
      </c>
    </row>
    <row r="29" spans="2:18" ht="20.25" customHeight="1">
      <c r="B29" s="94" t="s">
        <v>66</v>
      </c>
      <c r="C29" s="76">
        <v>9263.874</v>
      </c>
      <c r="D29" s="76"/>
      <c r="E29" s="1"/>
      <c r="F29" s="1"/>
      <c r="G29" s="1"/>
      <c r="H29" s="1"/>
      <c r="I29" s="1">
        <v>464.306</v>
      </c>
      <c r="J29" s="76"/>
      <c r="K29" s="76"/>
      <c r="L29" s="76"/>
      <c r="M29" s="89">
        <f t="shared" si="6"/>
        <v>9728.18</v>
      </c>
      <c r="N29" s="76"/>
      <c r="O29" s="89">
        <f t="shared" si="1"/>
        <v>9728.18</v>
      </c>
      <c r="P29" s="76"/>
      <c r="Q29" s="92">
        <f t="shared" si="2"/>
        <v>9728.18</v>
      </c>
      <c r="R29" s="89">
        <f t="shared" si="3"/>
        <v>1.191448867115738</v>
      </c>
    </row>
    <row r="30" spans="2:18" s="99" customFormat="1" ht="36.75" customHeight="1">
      <c r="B30" s="98" t="s">
        <v>67</v>
      </c>
      <c r="C30" s="76">
        <v>475.00300000000004</v>
      </c>
      <c r="D30" s="76">
        <v>20.119489</v>
      </c>
      <c r="E30" s="1"/>
      <c r="F30" s="1">
        <v>0</v>
      </c>
      <c r="G30" s="1">
        <v>1108.93</v>
      </c>
      <c r="H30" s="1"/>
      <c r="I30" s="76"/>
      <c r="J30" s="76"/>
      <c r="K30" s="76"/>
      <c r="L30" s="76"/>
      <c r="M30" s="89">
        <f t="shared" si="6"/>
        <v>1604.0524890000002</v>
      </c>
      <c r="N30" s="76"/>
      <c r="O30" s="89">
        <f t="shared" si="1"/>
        <v>1604.0524890000002</v>
      </c>
      <c r="P30" s="76"/>
      <c r="Q30" s="92">
        <f t="shared" si="2"/>
        <v>1604.0524890000002</v>
      </c>
      <c r="R30" s="89">
        <f t="shared" si="3"/>
        <v>0.1964546832823025</v>
      </c>
    </row>
    <row r="31" spans="2:18" ht="58.5" customHeight="1">
      <c r="B31" s="98" t="s">
        <v>68</v>
      </c>
      <c r="C31" s="76">
        <v>461.938</v>
      </c>
      <c r="D31" s="76">
        <v>870.124</v>
      </c>
      <c r="E31" s="1"/>
      <c r="F31" s="1">
        <v>0</v>
      </c>
      <c r="G31" s="1"/>
      <c r="H31" s="1"/>
      <c r="I31" s="76">
        <v>49.575</v>
      </c>
      <c r="J31" s="100"/>
      <c r="K31" s="76"/>
      <c r="L31" s="76"/>
      <c r="M31" s="89">
        <f t="shared" si="6"/>
        <v>1381.637</v>
      </c>
      <c r="N31" s="76"/>
      <c r="O31" s="89">
        <f t="shared" si="1"/>
        <v>1381.637</v>
      </c>
      <c r="P31" s="76"/>
      <c r="Q31" s="92">
        <f t="shared" si="2"/>
        <v>1381.637</v>
      </c>
      <c r="R31" s="89">
        <f t="shared" si="3"/>
        <v>0.16921457440293936</v>
      </c>
    </row>
    <row r="32" spans="2:18" ht="36" customHeight="1">
      <c r="B32" s="96" t="s">
        <v>69</v>
      </c>
      <c r="C32" s="76">
        <v>398.599</v>
      </c>
      <c r="D32" s="76">
        <v>0</v>
      </c>
      <c r="E32" s="1"/>
      <c r="F32" s="1"/>
      <c r="G32" s="1"/>
      <c r="H32" s="1"/>
      <c r="I32" s="76"/>
      <c r="J32" s="76"/>
      <c r="K32" s="76"/>
      <c r="L32" s="76"/>
      <c r="M32" s="89">
        <f t="shared" si="6"/>
        <v>398.599</v>
      </c>
      <c r="N32" s="76"/>
      <c r="O32" s="89">
        <f t="shared" si="1"/>
        <v>398.599</v>
      </c>
      <c r="P32" s="76"/>
      <c r="Q32" s="92">
        <f t="shared" si="2"/>
        <v>398.599</v>
      </c>
      <c r="R32" s="89">
        <f t="shared" si="3"/>
        <v>0.04881800367421923</v>
      </c>
    </row>
    <row r="33" spans="2:18" ht="33" customHeight="1">
      <c r="B33" s="101" t="s">
        <v>70</v>
      </c>
      <c r="C33" s="76">
        <v>0.937</v>
      </c>
      <c r="D33" s="76">
        <v>79.812</v>
      </c>
      <c r="E33" s="1"/>
      <c r="F33" s="1"/>
      <c r="G33" s="1"/>
      <c r="H33" s="1"/>
      <c r="I33" s="76">
        <v>326.406</v>
      </c>
      <c r="J33" s="76"/>
      <c r="K33" s="76"/>
      <c r="L33" s="76"/>
      <c r="M33" s="89">
        <f t="shared" si="6"/>
        <v>407.155</v>
      </c>
      <c r="N33" s="76"/>
      <c r="O33" s="89">
        <f t="shared" si="1"/>
        <v>407.155</v>
      </c>
      <c r="P33" s="76"/>
      <c r="Q33" s="92">
        <f t="shared" si="2"/>
        <v>407.155</v>
      </c>
      <c r="R33" s="89">
        <f t="shared" si="3"/>
        <v>0.04986589099816289</v>
      </c>
    </row>
    <row r="34" spans="2:18" ht="27.75" customHeight="1">
      <c r="B34" s="102" t="s">
        <v>71</v>
      </c>
      <c r="C34" s="76">
        <v>480.956</v>
      </c>
      <c r="D34" s="76"/>
      <c r="E34" s="1">
        <v>17517.864999999998</v>
      </c>
      <c r="F34" s="1">
        <v>894.1020000000001</v>
      </c>
      <c r="G34" s="1">
        <v>9570.077</v>
      </c>
      <c r="H34" s="1"/>
      <c r="I34" s="76">
        <v>0.650296</v>
      </c>
      <c r="J34" s="76"/>
      <c r="K34" s="76"/>
      <c r="L34" s="76"/>
      <c r="M34" s="89">
        <f t="shared" si="6"/>
        <v>28463.650295999993</v>
      </c>
      <c r="N34" s="103">
        <v>-61.374269000000005</v>
      </c>
      <c r="O34" s="89">
        <f t="shared" si="1"/>
        <v>28402.276026999993</v>
      </c>
      <c r="P34" s="76"/>
      <c r="Q34" s="92">
        <f t="shared" si="2"/>
        <v>28402.276026999993</v>
      </c>
      <c r="R34" s="89">
        <f t="shared" si="3"/>
        <v>3.4785396236374764</v>
      </c>
    </row>
    <row r="35" spans="2:18" ht="27" customHeight="1">
      <c r="B35" s="104" t="s">
        <v>72</v>
      </c>
      <c r="C35" s="76">
        <v>2530.926</v>
      </c>
      <c r="D35" s="76">
        <v>5606.53</v>
      </c>
      <c r="E35" s="76">
        <v>20.558</v>
      </c>
      <c r="F35" s="76">
        <v>4.081</v>
      </c>
      <c r="G35" s="76">
        <v>16.302</v>
      </c>
      <c r="H35" s="1"/>
      <c r="I35" s="76">
        <v>3891.067</v>
      </c>
      <c r="J35" s="105"/>
      <c r="K35" s="76">
        <v>48.57330932</v>
      </c>
      <c r="L35" s="76">
        <v>511.2751600000001</v>
      </c>
      <c r="M35" s="89">
        <f t="shared" si="6"/>
        <v>12629.312469319999</v>
      </c>
      <c r="N35" s="103">
        <v>-5575.563035390001</v>
      </c>
      <c r="O35" s="89">
        <f t="shared" si="1"/>
        <v>7053.749433929998</v>
      </c>
      <c r="P35" s="76"/>
      <c r="Q35" s="92">
        <f t="shared" si="2"/>
        <v>7053.749433929998</v>
      </c>
      <c r="R35" s="89">
        <f t="shared" si="3"/>
        <v>0.8639007267519899</v>
      </c>
    </row>
    <row r="36" spans="2:18" ht="24" customHeight="1">
      <c r="B36" s="106" t="s">
        <v>73</v>
      </c>
      <c r="C36" s="76">
        <v>0</v>
      </c>
      <c r="D36" s="76">
        <v>2697.272283</v>
      </c>
      <c r="E36" s="1">
        <v>5746.432</v>
      </c>
      <c r="F36" s="1">
        <v>0</v>
      </c>
      <c r="G36" s="1">
        <v>711.558</v>
      </c>
      <c r="H36" s="1"/>
      <c r="I36" s="76">
        <v>4126.463</v>
      </c>
      <c r="J36" s="76">
        <v>15.865000000000002</v>
      </c>
      <c r="K36" s="76"/>
      <c r="L36" s="76">
        <v>342.87001999999995</v>
      </c>
      <c r="M36" s="89">
        <f t="shared" si="6"/>
        <v>13640.460303</v>
      </c>
      <c r="N36" s="75">
        <f>-M36</f>
        <v>-13640.460303</v>
      </c>
      <c r="O36" s="89">
        <f t="shared" si="1"/>
        <v>0</v>
      </c>
      <c r="P36" s="76"/>
      <c r="Q36" s="92">
        <f t="shared" si="2"/>
        <v>0</v>
      </c>
      <c r="R36" s="89">
        <f t="shared" si="3"/>
        <v>0</v>
      </c>
    </row>
    <row r="37" spans="2:18" ht="23.25" customHeight="1">
      <c r="B37" s="107" t="s">
        <v>74</v>
      </c>
      <c r="C37" s="76">
        <v>157.331</v>
      </c>
      <c r="D37" s="76">
        <v>78.68702400000001</v>
      </c>
      <c r="E37" s="1"/>
      <c r="F37" s="1"/>
      <c r="G37" s="1"/>
      <c r="H37" s="1"/>
      <c r="I37" s="76">
        <v>112.457</v>
      </c>
      <c r="J37" s="105"/>
      <c r="K37" s="76"/>
      <c r="L37" s="76"/>
      <c r="M37" s="89">
        <f t="shared" si="6"/>
        <v>348.47502399999996</v>
      </c>
      <c r="N37" s="76">
        <v>0</v>
      </c>
      <c r="O37" s="89">
        <f t="shared" si="1"/>
        <v>348.47502399999996</v>
      </c>
      <c r="P37" s="76"/>
      <c r="Q37" s="92">
        <f t="shared" si="2"/>
        <v>348.47502399999996</v>
      </c>
      <c r="R37" s="89">
        <f t="shared" si="3"/>
        <v>0.04267912112676056</v>
      </c>
    </row>
    <row r="38" spans="2:18" ht="20.25" customHeight="1">
      <c r="B38" s="50" t="s">
        <v>75</v>
      </c>
      <c r="C38" s="76"/>
      <c r="D38" s="76">
        <v>0</v>
      </c>
      <c r="E38" s="1"/>
      <c r="F38" s="1"/>
      <c r="G38" s="1">
        <v>0</v>
      </c>
      <c r="H38" s="1"/>
      <c r="I38" s="76"/>
      <c r="J38" s="76"/>
      <c r="K38" s="76"/>
      <c r="L38" s="76">
        <v>0</v>
      </c>
      <c r="M38" s="89">
        <f t="shared" si="6"/>
        <v>0</v>
      </c>
      <c r="N38" s="75"/>
      <c r="O38" s="89">
        <f t="shared" si="1"/>
        <v>0</v>
      </c>
      <c r="P38" s="76"/>
      <c r="Q38" s="92">
        <f t="shared" si="2"/>
        <v>0</v>
      </c>
      <c r="R38" s="89">
        <f t="shared" si="3"/>
        <v>0</v>
      </c>
    </row>
    <row r="39" spans="2:18" ht="20.25" customHeight="1">
      <c r="B39" s="108" t="s">
        <v>76</v>
      </c>
      <c r="C39" s="76">
        <v>-135.146</v>
      </c>
      <c r="D39" s="76">
        <v>93.649645</v>
      </c>
      <c r="E39" s="76">
        <v>0</v>
      </c>
      <c r="F39" s="76">
        <v>0</v>
      </c>
      <c r="G39" s="76">
        <v>0</v>
      </c>
      <c r="H39" s="76"/>
      <c r="I39" s="76">
        <v>34.611999999999995</v>
      </c>
      <c r="J39" s="76">
        <v>66.728</v>
      </c>
      <c r="K39" s="76"/>
      <c r="L39" s="76"/>
      <c r="M39" s="89">
        <f t="shared" si="6"/>
        <v>59.84364500000001</v>
      </c>
      <c r="N39" s="76"/>
      <c r="O39" s="89">
        <f t="shared" si="1"/>
        <v>59.84364500000001</v>
      </c>
      <c r="P39" s="76"/>
      <c r="Q39" s="92">
        <f t="shared" si="2"/>
        <v>59.84364500000001</v>
      </c>
      <c r="R39" s="89">
        <f t="shared" si="3"/>
        <v>0.007329289038579302</v>
      </c>
    </row>
    <row r="40" spans="2:18" ht="29.25" customHeight="1">
      <c r="B40" s="50" t="s">
        <v>77</v>
      </c>
      <c r="C40" s="76">
        <v>217.511</v>
      </c>
      <c r="D40" s="76"/>
      <c r="E40" s="1"/>
      <c r="F40" s="1"/>
      <c r="G40" s="1"/>
      <c r="H40" s="1"/>
      <c r="I40" s="76"/>
      <c r="J40" s="76"/>
      <c r="K40" s="76"/>
      <c r="L40" s="76"/>
      <c r="M40" s="89">
        <f t="shared" si="6"/>
        <v>217.511</v>
      </c>
      <c r="N40" s="76"/>
      <c r="O40" s="89">
        <f t="shared" si="1"/>
        <v>217.511</v>
      </c>
      <c r="P40" s="76">
        <f>-O40</f>
        <v>-217.511</v>
      </c>
      <c r="Q40" s="77">
        <f t="shared" si="2"/>
        <v>0</v>
      </c>
      <c r="R40" s="89">
        <f t="shared" si="3"/>
        <v>0</v>
      </c>
    </row>
    <row r="41" spans="2:18" ht="29.25" customHeight="1">
      <c r="B41" s="108" t="s">
        <v>78</v>
      </c>
      <c r="C41" s="109">
        <v>-294.944</v>
      </c>
      <c r="D41" s="76"/>
      <c r="E41" s="1"/>
      <c r="F41" s="1"/>
      <c r="G41" s="1"/>
      <c r="H41" s="1"/>
      <c r="I41" s="89"/>
      <c r="J41" s="76"/>
      <c r="K41" s="76"/>
      <c r="L41" s="76"/>
      <c r="M41" s="89">
        <f t="shared" si="6"/>
        <v>-294.944</v>
      </c>
      <c r="N41" s="76"/>
      <c r="O41" s="89">
        <f t="shared" si="1"/>
        <v>-294.944</v>
      </c>
      <c r="P41" s="76"/>
      <c r="Q41" s="77">
        <f t="shared" si="2"/>
        <v>-294.944</v>
      </c>
      <c r="R41" s="89">
        <f t="shared" si="3"/>
        <v>-0.03612296387017759</v>
      </c>
    </row>
    <row r="42" spans="2:18" ht="57.75" customHeight="1">
      <c r="B42" s="108" t="s">
        <v>79</v>
      </c>
      <c r="C42" s="109">
        <v>-153.451</v>
      </c>
      <c r="D42" s="76">
        <v>3.533</v>
      </c>
      <c r="E42" s="1"/>
      <c r="F42" s="1"/>
      <c r="G42" s="1"/>
      <c r="H42" s="1"/>
      <c r="I42" s="76">
        <v>2.935</v>
      </c>
      <c r="J42" s="76"/>
      <c r="K42" s="76"/>
      <c r="L42" s="76"/>
      <c r="M42" s="89">
        <f>SUM(C42:L42)</f>
        <v>-146.983</v>
      </c>
      <c r="N42" s="76"/>
      <c r="O42" s="89">
        <f>M42+N42</f>
        <v>-146.983</v>
      </c>
      <c r="P42" s="76"/>
      <c r="Q42" s="77">
        <f>O42+P42</f>
        <v>-146.983</v>
      </c>
      <c r="R42" s="89">
        <f t="shared" si="3"/>
        <v>-0.018001592161665646</v>
      </c>
    </row>
    <row r="43" spans="2:18" ht="54" customHeight="1">
      <c r="B43" s="108" t="s">
        <v>80</v>
      </c>
      <c r="C43" s="109">
        <v>4481.656</v>
      </c>
      <c r="D43" s="109">
        <v>120.52106799999999</v>
      </c>
      <c r="E43" s="109">
        <v>0</v>
      </c>
      <c r="F43" s="109">
        <v>0.001540999999999999</v>
      </c>
      <c r="G43" s="109">
        <v>0</v>
      </c>
      <c r="H43" s="109"/>
      <c r="I43" s="109">
        <v>46.60199999999964</v>
      </c>
      <c r="J43" s="109">
        <v>37.827</v>
      </c>
      <c r="K43" s="109"/>
      <c r="L43" s="76"/>
      <c r="M43" s="89">
        <f>SUM(C43:L43)</f>
        <v>4686.607609</v>
      </c>
      <c r="N43" s="76"/>
      <c r="O43" s="89">
        <f>M43+N43</f>
        <v>4686.607609</v>
      </c>
      <c r="P43" s="76"/>
      <c r="Q43" s="77">
        <f>O43+P43</f>
        <v>4686.607609</v>
      </c>
      <c r="R43" s="89">
        <f t="shared" si="3"/>
        <v>0.5739874597672995</v>
      </c>
    </row>
    <row r="44" spans="2:18" ht="12.75" customHeight="1">
      <c r="B44" s="111"/>
      <c r="C44" s="3"/>
      <c r="D44" s="3"/>
      <c r="E44" s="3"/>
      <c r="F44" s="3"/>
      <c r="G44" s="3"/>
      <c r="H44" s="3"/>
      <c r="I44" s="3"/>
      <c r="J44" s="3"/>
      <c r="K44" s="3"/>
      <c r="L44" s="82"/>
      <c r="M44" s="87"/>
      <c r="N44" s="2"/>
      <c r="O44" s="87"/>
      <c r="P44" s="2"/>
      <c r="Q44" s="73"/>
      <c r="R44" s="87"/>
    </row>
    <row r="45" spans="2:18" s="86" customFormat="1" ht="30.75" customHeight="1">
      <c r="B45" s="81" t="s">
        <v>81</v>
      </c>
      <c r="C45" s="2">
        <f>C46+C59+C62+C65</f>
        <v>51995.03200000001</v>
      </c>
      <c r="D45" s="2">
        <f aca="true" t="shared" si="8" ref="D45:L45">D46+D59+D62+D65+D66</f>
        <v>25533.221393</v>
      </c>
      <c r="E45" s="2">
        <f>E46+E59+E62+E65+E66</f>
        <v>22905.526038999997</v>
      </c>
      <c r="F45" s="2">
        <f t="shared" si="8"/>
        <v>404.9126279999999</v>
      </c>
      <c r="G45" s="2">
        <f t="shared" si="8"/>
        <v>11912.585830999999</v>
      </c>
      <c r="H45" s="2">
        <f t="shared" si="8"/>
        <v>0</v>
      </c>
      <c r="I45" s="2">
        <f t="shared" si="8"/>
        <v>7630.696099999999</v>
      </c>
      <c r="J45" s="2">
        <f>J46+J59+J62+J65+J66</f>
        <v>116.56266666666666</v>
      </c>
      <c r="K45" s="2">
        <f t="shared" si="8"/>
        <v>19.70655463</v>
      </c>
      <c r="L45" s="87">
        <f t="shared" si="8"/>
        <v>771.38058</v>
      </c>
      <c r="M45" s="87">
        <f>SUM(C45:L45)</f>
        <v>121289.62379229668</v>
      </c>
      <c r="N45" s="2">
        <f>N46+N59+N62+N65+N66</f>
        <v>-19277.39760739</v>
      </c>
      <c r="O45" s="87">
        <f aca="true" t="shared" si="9" ref="O45:O65">M45+N45</f>
        <v>102012.22618490669</v>
      </c>
      <c r="P45" s="2">
        <f>P46+P59+P62+P65+P66</f>
        <v>-1449.566598</v>
      </c>
      <c r="Q45" s="73">
        <f aca="true" t="shared" si="10" ref="Q45:Q65">O45+P45</f>
        <v>100562.65958690668</v>
      </c>
      <c r="R45" s="87">
        <f aca="true" t="shared" si="11" ref="R45:R65">Q45/$Q$10*100</f>
        <v>12.316308583822007</v>
      </c>
    </row>
    <row r="46" spans="2:18" ht="19.5" customHeight="1">
      <c r="B46" s="112" t="s">
        <v>82</v>
      </c>
      <c r="C46" s="2">
        <f>SUM(C47:C51)+C58</f>
        <v>51022.092000000004</v>
      </c>
      <c r="D46" s="2">
        <f>D47+D48+D49+D50+D51+D58</f>
        <v>23216.648558</v>
      </c>
      <c r="E46" s="82">
        <f>E47+E48+E49+E50+E51+E58</f>
        <v>22921.096039</v>
      </c>
      <c r="F46" s="82">
        <f aca="true" t="shared" si="12" ref="F46:L46">F47+F48+F49+F50+F51+F58</f>
        <v>411.16962799999993</v>
      </c>
      <c r="G46" s="82">
        <f t="shared" si="12"/>
        <v>11925.134999999998</v>
      </c>
      <c r="H46" s="82">
        <f t="shared" si="12"/>
        <v>0</v>
      </c>
      <c r="I46" s="2">
        <f>I47+I48+I49+I50+I51+I58</f>
        <v>7420.521</v>
      </c>
      <c r="J46" s="2">
        <f t="shared" si="12"/>
        <v>116.56266666666666</v>
      </c>
      <c r="K46" s="113">
        <f t="shared" si="12"/>
        <v>19.70655463</v>
      </c>
      <c r="L46" s="2">
        <f t="shared" si="12"/>
        <v>442.86998</v>
      </c>
      <c r="M46" s="89">
        <f aca="true" t="shared" si="13" ref="M46:M65">SUM(C46:L46)</f>
        <v>117495.80142629666</v>
      </c>
      <c r="N46" s="2">
        <f>N47+N48+N49+N50+N51+N58</f>
        <v>-19219.84924739</v>
      </c>
      <c r="O46" s="89">
        <f t="shared" si="9"/>
        <v>98275.95217890666</v>
      </c>
      <c r="P46" s="2">
        <f>P47+P48+P49+P50+P51+P58</f>
        <v>0</v>
      </c>
      <c r="Q46" s="77">
        <f t="shared" si="10"/>
        <v>98275.95217890666</v>
      </c>
      <c r="R46" s="89">
        <f t="shared" si="11"/>
        <v>12.036246439547662</v>
      </c>
    </row>
    <row r="47" spans="1:18" ht="23.25" customHeight="1">
      <c r="A47" s="114"/>
      <c r="B47" s="115" t="s">
        <v>83</v>
      </c>
      <c r="C47" s="116">
        <v>9494.369</v>
      </c>
      <c r="D47" s="117">
        <v>12978.003</v>
      </c>
      <c r="E47" s="90">
        <v>87.479</v>
      </c>
      <c r="F47" s="90">
        <v>45.041</v>
      </c>
      <c r="G47" s="90">
        <v>115.621</v>
      </c>
      <c r="H47" s="90"/>
      <c r="I47" s="78">
        <v>4577.495</v>
      </c>
      <c r="J47" s="117"/>
      <c r="K47" s="78"/>
      <c r="L47" s="117">
        <v>143.97309</v>
      </c>
      <c r="M47" s="89">
        <f t="shared" si="13"/>
        <v>27441.98109</v>
      </c>
      <c r="N47" s="72"/>
      <c r="O47" s="89">
        <f t="shared" si="9"/>
        <v>27441.98109</v>
      </c>
      <c r="P47" s="72"/>
      <c r="Q47" s="77">
        <f t="shared" si="10"/>
        <v>27441.98109</v>
      </c>
      <c r="R47" s="89">
        <f t="shared" si="11"/>
        <v>3.360928486221678</v>
      </c>
    </row>
    <row r="48" spans="1:18" ht="23.25" customHeight="1">
      <c r="A48" s="114"/>
      <c r="B48" s="115" t="s">
        <v>84</v>
      </c>
      <c r="C48" s="117">
        <v>1845.842</v>
      </c>
      <c r="D48" s="117">
        <v>5877.9400000000005</v>
      </c>
      <c r="E48" s="90">
        <v>166.097</v>
      </c>
      <c r="F48" s="90">
        <v>13.471</v>
      </c>
      <c r="G48" s="118">
        <v>9767.212</v>
      </c>
      <c r="H48" s="90">
        <v>0</v>
      </c>
      <c r="I48" s="78">
        <v>1918.093</v>
      </c>
      <c r="J48" s="78">
        <v>2.3366666666666664</v>
      </c>
      <c r="K48" s="78">
        <v>3.82776</v>
      </c>
      <c r="L48" s="78">
        <v>286.0275</v>
      </c>
      <c r="M48" s="89">
        <f t="shared" si="13"/>
        <v>19880.846926666665</v>
      </c>
      <c r="N48" s="75">
        <v>-5568.126000000001</v>
      </c>
      <c r="O48" s="89">
        <f t="shared" si="9"/>
        <v>14312.720926666665</v>
      </c>
      <c r="P48" s="72"/>
      <c r="Q48" s="77">
        <f t="shared" si="10"/>
        <v>14312.720926666665</v>
      </c>
      <c r="R48" s="89">
        <f t="shared" si="11"/>
        <v>1.7529358146560519</v>
      </c>
    </row>
    <row r="49" spans="1:18" ht="17.25" customHeight="1">
      <c r="A49" s="114"/>
      <c r="B49" s="115" t="s">
        <v>85</v>
      </c>
      <c r="C49" s="117">
        <v>3873.687</v>
      </c>
      <c r="D49" s="117">
        <v>240.828402</v>
      </c>
      <c r="E49" s="90">
        <v>1.1</v>
      </c>
      <c r="F49" s="90">
        <v>0</v>
      </c>
      <c r="G49" s="90">
        <v>0.546</v>
      </c>
      <c r="H49" s="90">
        <v>0</v>
      </c>
      <c r="I49" s="78">
        <v>0.079</v>
      </c>
      <c r="J49" s="78">
        <v>0</v>
      </c>
      <c r="K49" s="117">
        <v>15.87879463</v>
      </c>
      <c r="L49" s="78">
        <v>12.86939</v>
      </c>
      <c r="M49" s="89">
        <f t="shared" si="13"/>
        <v>4144.98858663</v>
      </c>
      <c r="N49" s="75">
        <v>-26.47242539</v>
      </c>
      <c r="O49" s="89">
        <f t="shared" si="9"/>
        <v>4118.51616124</v>
      </c>
      <c r="P49" s="72"/>
      <c r="Q49" s="77">
        <f>O49+P49</f>
        <v>4118.51616124</v>
      </c>
      <c r="R49" s="89">
        <f t="shared" si="11"/>
        <v>0.5044110424053888</v>
      </c>
    </row>
    <row r="50" spans="1:18" ht="18.75" customHeight="1">
      <c r="A50" s="114"/>
      <c r="B50" s="115" t="s">
        <v>86</v>
      </c>
      <c r="C50" s="117">
        <v>2247.314</v>
      </c>
      <c r="D50" s="117">
        <v>909.218</v>
      </c>
      <c r="E50" s="90"/>
      <c r="F50" s="90">
        <v>0.101</v>
      </c>
      <c r="G50" s="90"/>
      <c r="H50" s="90"/>
      <c r="I50" s="78"/>
      <c r="J50" s="117"/>
      <c r="K50" s="113"/>
      <c r="L50" s="117"/>
      <c r="M50" s="89">
        <f t="shared" si="13"/>
        <v>3156.633</v>
      </c>
      <c r="N50" s="72"/>
      <c r="O50" s="89">
        <f t="shared" si="9"/>
        <v>3156.633</v>
      </c>
      <c r="P50" s="72"/>
      <c r="Q50" s="77">
        <f t="shared" si="10"/>
        <v>3156.633</v>
      </c>
      <c r="R50" s="89">
        <f t="shared" si="11"/>
        <v>0.38660538885486834</v>
      </c>
    </row>
    <row r="51" spans="1:18" ht="26.25" customHeight="1">
      <c r="A51" s="114"/>
      <c r="B51" s="119" t="s">
        <v>87</v>
      </c>
      <c r="C51" s="113">
        <f aca="true" t="shared" si="14" ref="C51:K51">SUM(C52:C57)</f>
        <v>33436.98</v>
      </c>
      <c r="D51" s="113">
        <f t="shared" si="14"/>
        <v>3210.659156</v>
      </c>
      <c r="E51" s="113">
        <f t="shared" si="14"/>
        <v>22666.420039</v>
      </c>
      <c r="F51" s="113">
        <f t="shared" si="14"/>
        <v>352.55662799999993</v>
      </c>
      <c r="G51" s="113">
        <f t="shared" si="14"/>
        <v>2041.7559999999999</v>
      </c>
      <c r="H51" s="113">
        <f t="shared" si="14"/>
        <v>0</v>
      </c>
      <c r="I51" s="113">
        <f t="shared" si="14"/>
        <v>922.5460000000003</v>
      </c>
      <c r="J51" s="113">
        <f>SUM(J52:J57)</f>
        <v>114.22599999999998</v>
      </c>
      <c r="K51" s="113">
        <f t="shared" si="14"/>
        <v>0</v>
      </c>
      <c r="L51" s="113">
        <f>L52+L53+L55+L57+L54</f>
        <v>0</v>
      </c>
      <c r="M51" s="89">
        <f t="shared" si="13"/>
        <v>62745.14382300001</v>
      </c>
      <c r="N51" s="113">
        <f>N52+N53+N55+N57+N54+N56</f>
        <v>-13577.261572</v>
      </c>
      <c r="O51" s="89">
        <f t="shared" si="9"/>
        <v>49167.88225100002</v>
      </c>
      <c r="P51" s="113">
        <f>P52+P53+P55+P57+P54</f>
        <v>0</v>
      </c>
      <c r="Q51" s="77">
        <f t="shared" si="10"/>
        <v>49167.88225100002</v>
      </c>
      <c r="R51" s="89">
        <f t="shared" si="11"/>
        <v>6.021785946233928</v>
      </c>
    </row>
    <row r="52" spans="1:18" ht="32.25" customHeight="1">
      <c r="A52" s="114"/>
      <c r="B52" s="120" t="s">
        <v>88</v>
      </c>
      <c r="C52" s="117">
        <v>11641.786</v>
      </c>
      <c r="D52" s="78">
        <v>271.0680000000002</v>
      </c>
      <c r="E52" s="121">
        <v>0.044</v>
      </c>
      <c r="F52" s="121">
        <v>73.978</v>
      </c>
      <c r="G52" s="121">
        <v>1270.241</v>
      </c>
      <c r="H52" s="121">
        <v>0</v>
      </c>
      <c r="I52" s="117">
        <v>187.84</v>
      </c>
      <c r="J52" s="117"/>
      <c r="K52" s="2"/>
      <c r="L52" s="78"/>
      <c r="M52" s="89">
        <f t="shared" si="13"/>
        <v>13444.956999999999</v>
      </c>
      <c r="N52" s="75">
        <v>-12976.086672</v>
      </c>
      <c r="O52" s="89">
        <f t="shared" si="9"/>
        <v>468.87032799999906</v>
      </c>
      <c r="P52" s="72"/>
      <c r="Q52" s="77">
        <f t="shared" si="10"/>
        <v>468.87032799999906</v>
      </c>
      <c r="R52" s="89">
        <f t="shared" si="11"/>
        <v>0.05742441249234527</v>
      </c>
    </row>
    <row r="53" spans="1:18" ht="15">
      <c r="A53" s="114"/>
      <c r="B53" s="122" t="s">
        <v>89</v>
      </c>
      <c r="C53" s="117">
        <v>4739.772</v>
      </c>
      <c r="D53" s="78">
        <v>190.709088</v>
      </c>
      <c r="E53" s="90">
        <v>0</v>
      </c>
      <c r="F53" s="90">
        <v>0.037</v>
      </c>
      <c r="G53" s="90"/>
      <c r="H53" s="90"/>
      <c r="I53" s="78">
        <v>108.007</v>
      </c>
      <c r="J53" s="78">
        <v>0.44500000000000006</v>
      </c>
      <c r="K53" s="78"/>
      <c r="L53" s="78"/>
      <c r="M53" s="89">
        <f t="shared" si="13"/>
        <v>5038.970087999999</v>
      </c>
      <c r="N53" s="75">
        <v>-37.46954</v>
      </c>
      <c r="O53" s="89">
        <f>M53+N53</f>
        <v>5001.500547999999</v>
      </c>
      <c r="P53" s="72"/>
      <c r="Q53" s="77">
        <f t="shared" si="10"/>
        <v>5001.500547999999</v>
      </c>
      <c r="R53" s="89">
        <f t="shared" si="11"/>
        <v>0.6125536494794855</v>
      </c>
    </row>
    <row r="54" spans="1:18" ht="38.25" customHeight="1">
      <c r="A54" s="114"/>
      <c r="B54" s="98" t="s">
        <v>90</v>
      </c>
      <c r="C54" s="117">
        <v>106.365</v>
      </c>
      <c r="D54" s="78">
        <v>229.28199999999998</v>
      </c>
      <c r="E54" s="78"/>
      <c r="F54" s="78">
        <v>0</v>
      </c>
      <c r="G54" s="78"/>
      <c r="H54" s="90"/>
      <c r="I54" s="78">
        <v>39.793</v>
      </c>
      <c r="J54" s="78">
        <v>75.954</v>
      </c>
      <c r="K54" s="78"/>
      <c r="L54" s="78"/>
      <c r="M54" s="89">
        <f t="shared" si="13"/>
        <v>451.394</v>
      </c>
      <c r="N54" s="75">
        <v>-33.50164</v>
      </c>
      <c r="O54" s="89">
        <f t="shared" si="9"/>
        <v>417.89236</v>
      </c>
      <c r="P54" s="74"/>
      <c r="Q54" s="107">
        <f t="shared" si="10"/>
        <v>417.89236</v>
      </c>
      <c r="R54" s="89">
        <f t="shared" si="11"/>
        <v>0.051180938150642986</v>
      </c>
    </row>
    <row r="55" spans="1:18" ht="15">
      <c r="A55" s="114"/>
      <c r="B55" s="122" t="s">
        <v>91</v>
      </c>
      <c r="C55" s="117">
        <v>11006.171</v>
      </c>
      <c r="D55" s="78">
        <v>1956.729</v>
      </c>
      <c r="E55" s="90">
        <v>22666.175</v>
      </c>
      <c r="F55" s="90">
        <v>269.748</v>
      </c>
      <c r="G55" s="90">
        <v>771.515</v>
      </c>
      <c r="H55" s="90"/>
      <c r="I55" s="78">
        <v>31.649</v>
      </c>
      <c r="J55" s="78"/>
      <c r="K55" s="78"/>
      <c r="L55" s="78"/>
      <c r="M55" s="89">
        <f t="shared" si="13"/>
        <v>36701.986999999994</v>
      </c>
      <c r="N55" s="72"/>
      <c r="O55" s="89">
        <f t="shared" si="9"/>
        <v>36701.986999999994</v>
      </c>
      <c r="P55" s="72"/>
      <c r="Q55" s="77">
        <f t="shared" si="10"/>
        <v>36701.986999999994</v>
      </c>
      <c r="R55" s="89">
        <f t="shared" si="11"/>
        <v>4.495038211879974</v>
      </c>
    </row>
    <row r="56" spans="1:18" ht="74.25" customHeight="1">
      <c r="A56" s="114"/>
      <c r="B56" s="98" t="s">
        <v>92</v>
      </c>
      <c r="C56" s="117">
        <v>5109.172</v>
      </c>
      <c r="D56" s="78">
        <v>159.945068</v>
      </c>
      <c r="E56" s="90"/>
      <c r="F56" s="90">
        <v>0.001628</v>
      </c>
      <c r="G56" s="90"/>
      <c r="H56" s="90"/>
      <c r="I56" s="78">
        <v>250.95200000000023</v>
      </c>
      <c r="J56" s="78">
        <v>37.827</v>
      </c>
      <c r="K56" s="78"/>
      <c r="L56" s="78"/>
      <c r="M56" s="89">
        <f t="shared" si="13"/>
        <v>5557.897696</v>
      </c>
      <c r="N56" s="84">
        <v>-530.20372</v>
      </c>
      <c r="O56" s="89">
        <f t="shared" si="9"/>
        <v>5027.6939760000005</v>
      </c>
      <c r="P56" s="72"/>
      <c r="Q56" s="77">
        <f t="shared" si="10"/>
        <v>5027.6939760000005</v>
      </c>
      <c r="R56" s="89">
        <f t="shared" si="11"/>
        <v>0.6157616627066749</v>
      </c>
    </row>
    <row r="57" spans="1:18" ht="15">
      <c r="A57" s="114"/>
      <c r="B57" s="122" t="s">
        <v>93</v>
      </c>
      <c r="C57" s="117">
        <v>833.714</v>
      </c>
      <c r="D57" s="78">
        <v>402.92600000000004</v>
      </c>
      <c r="E57" s="90">
        <v>0.201039</v>
      </c>
      <c r="F57" s="90">
        <v>8.792</v>
      </c>
      <c r="G57" s="90">
        <v>0</v>
      </c>
      <c r="H57" s="90"/>
      <c r="I57" s="78">
        <v>304.305</v>
      </c>
      <c r="J57" s="78">
        <v>0</v>
      </c>
      <c r="K57" s="78"/>
      <c r="L57" s="78"/>
      <c r="M57" s="89">
        <f t="shared" si="13"/>
        <v>1549.9380390000001</v>
      </c>
      <c r="N57" s="72"/>
      <c r="O57" s="89">
        <f t="shared" si="9"/>
        <v>1549.9380390000001</v>
      </c>
      <c r="P57" s="72"/>
      <c r="Q57" s="77">
        <f t="shared" si="10"/>
        <v>1549.9380390000001</v>
      </c>
      <c r="R57" s="89">
        <f t="shared" si="11"/>
        <v>0.189827071524801</v>
      </c>
    </row>
    <row r="58" spans="1:18" s="72" customFormat="1" ht="31.5" customHeight="1">
      <c r="A58" s="123"/>
      <c r="B58" s="124" t="s">
        <v>94</v>
      </c>
      <c r="C58" s="117">
        <v>123.9</v>
      </c>
      <c r="D58" s="78">
        <v>0</v>
      </c>
      <c r="E58" s="90">
        <v>0</v>
      </c>
      <c r="F58" s="90"/>
      <c r="G58" s="90"/>
      <c r="H58" s="90"/>
      <c r="I58" s="78">
        <v>2.308</v>
      </c>
      <c r="J58" s="89">
        <v>0</v>
      </c>
      <c r="K58" s="89"/>
      <c r="L58" s="78"/>
      <c r="M58" s="89">
        <f t="shared" si="13"/>
        <v>126.208</v>
      </c>
      <c r="N58" s="75">
        <v>-47.98925</v>
      </c>
      <c r="O58" s="89">
        <f t="shared" si="9"/>
        <v>78.21875</v>
      </c>
      <c r="Q58" s="77">
        <f t="shared" si="10"/>
        <v>78.21875</v>
      </c>
      <c r="R58" s="89">
        <f t="shared" si="11"/>
        <v>0.009579761175750153</v>
      </c>
    </row>
    <row r="59" spans="1:18" ht="19.5" customHeight="1">
      <c r="A59" s="114"/>
      <c r="B59" s="112" t="s">
        <v>95</v>
      </c>
      <c r="C59" s="89">
        <f>SUM(C60:C61)</f>
        <v>499.235</v>
      </c>
      <c r="D59" s="89">
        <f>D60+D61</f>
        <v>1839.9450000000002</v>
      </c>
      <c r="E59" s="91">
        <f aca="true" t="shared" si="15" ref="E59:L59">E60+E61</f>
        <v>0.76</v>
      </c>
      <c r="F59" s="91">
        <f t="shared" si="15"/>
        <v>0.149</v>
      </c>
      <c r="G59" s="91">
        <f t="shared" si="15"/>
        <v>0.005831</v>
      </c>
      <c r="H59" s="91">
        <f t="shared" si="15"/>
        <v>0</v>
      </c>
      <c r="I59" s="89">
        <f>I60+I61</f>
        <v>216.1001</v>
      </c>
      <c r="J59" s="89">
        <f t="shared" si="15"/>
        <v>0</v>
      </c>
      <c r="K59" s="78">
        <f t="shared" si="15"/>
        <v>0</v>
      </c>
      <c r="L59" s="89">
        <f t="shared" si="15"/>
        <v>285.55724</v>
      </c>
      <c r="M59" s="89">
        <f t="shared" si="13"/>
        <v>2841.7521710000005</v>
      </c>
      <c r="N59" s="89">
        <f>N60+N61</f>
        <v>-14.595</v>
      </c>
      <c r="O59" s="89">
        <f t="shared" si="9"/>
        <v>2827.1571710000007</v>
      </c>
      <c r="P59" s="72">
        <f>P60+P61</f>
        <v>0</v>
      </c>
      <c r="Q59" s="77">
        <f>O59+P59</f>
        <v>2827.1571710000007</v>
      </c>
      <c r="R59" s="89">
        <f t="shared" si="11"/>
        <v>0.3462531746478874</v>
      </c>
    </row>
    <row r="60" spans="1:18" ht="19.5" customHeight="1">
      <c r="A60" s="114"/>
      <c r="B60" s="122" t="s">
        <v>96</v>
      </c>
      <c r="C60" s="78">
        <v>499.235</v>
      </c>
      <c r="D60" s="117">
        <v>1757.554</v>
      </c>
      <c r="E60" s="90">
        <v>0.76</v>
      </c>
      <c r="F60" s="90">
        <v>0.149</v>
      </c>
      <c r="G60" s="90">
        <v>0.005831</v>
      </c>
      <c r="H60" s="90"/>
      <c r="I60" s="78">
        <v>216.1</v>
      </c>
      <c r="J60" s="78">
        <v>0</v>
      </c>
      <c r="K60" s="89">
        <v>0</v>
      </c>
      <c r="L60" s="117">
        <v>285.55724</v>
      </c>
      <c r="M60" s="89">
        <f t="shared" si="13"/>
        <v>2759.3610710000003</v>
      </c>
      <c r="N60" s="89">
        <v>-14.595</v>
      </c>
      <c r="O60" s="89">
        <f t="shared" si="9"/>
        <v>2744.7660710000005</v>
      </c>
      <c r="P60" s="72"/>
      <c r="Q60" s="77">
        <f t="shared" si="10"/>
        <v>2744.7660710000005</v>
      </c>
      <c r="R60" s="89">
        <f t="shared" si="11"/>
        <v>0.33616240918554813</v>
      </c>
    </row>
    <row r="61" spans="1:18" ht="19.5" customHeight="1">
      <c r="A61" s="114"/>
      <c r="B61" s="122" t="s">
        <v>97</v>
      </c>
      <c r="C61" s="78">
        <v>0</v>
      </c>
      <c r="D61" s="117">
        <v>82.391</v>
      </c>
      <c r="E61" s="121"/>
      <c r="F61" s="121">
        <v>0</v>
      </c>
      <c r="G61" s="121"/>
      <c r="H61" s="121"/>
      <c r="I61" s="78">
        <v>0.0001</v>
      </c>
      <c r="J61" s="89"/>
      <c r="K61" s="89"/>
      <c r="L61" s="117"/>
      <c r="M61" s="89">
        <f t="shared" si="13"/>
        <v>82.39110000000001</v>
      </c>
      <c r="N61" s="84"/>
      <c r="O61" s="89">
        <f t="shared" si="9"/>
        <v>82.39110000000001</v>
      </c>
      <c r="P61" s="72"/>
      <c r="Q61" s="77">
        <f t="shared" si="10"/>
        <v>82.39110000000001</v>
      </c>
      <c r="R61" s="89">
        <f t="shared" si="11"/>
        <v>0.010090765462339253</v>
      </c>
    </row>
    <row r="62" spans="1:18" ht="23.25" customHeight="1">
      <c r="A62" s="114"/>
      <c r="B62" s="112" t="s">
        <v>77</v>
      </c>
      <c r="C62" s="113">
        <f>C63+C64</f>
        <v>873.797</v>
      </c>
      <c r="D62" s="113">
        <f>D63+D64</f>
        <v>570.934598</v>
      </c>
      <c r="E62" s="113">
        <f>E63+E64</f>
        <v>0</v>
      </c>
      <c r="F62" s="113">
        <f>F63+F64</f>
        <v>0</v>
      </c>
      <c r="G62" s="113">
        <f>G63+G64</f>
        <v>0</v>
      </c>
      <c r="H62" s="121"/>
      <c r="I62" s="113">
        <f>I63+I64</f>
        <v>4.835</v>
      </c>
      <c r="J62" s="89"/>
      <c r="K62" s="89">
        <f>K63+K64</f>
        <v>0</v>
      </c>
      <c r="L62" s="113">
        <f>L63+L64</f>
        <v>42.95336</v>
      </c>
      <c r="M62" s="89">
        <f t="shared" si="13"/>
        <v>1492.519958</v>
      </c>
      <c r="N62" s="113">
        <f>N63+N64</f>
        <v>-42.95336</v>
      </c>
      <c r="O62" s="89">
        <f t="shared" si="9"/>
        <v>1449.566598</v>
      </c>
      <c r="P62" s="113">
        <f>P63+P64</f>
        <v>-1449.566598</v>
      </c>
      <c r="Q62" s="77">
        <f t="shared" si="10"/>
        <v>0</v>
      </c>
      <c r="R62" s="89">
        <f t="shared" si="11"/>
        <v>0</v>
      </c>
    </row>
    <row r="63" spans="1:18" ht="15">
      <c r="A63" s="114"/>
      <c r="B63" s="125" t="s">
        <v>98</v>
      </c>
      <c r="C63" s="126">
        <v>13.168</v>
      </c>
      <c r="D63" s="117">
        <v>0</v>
      </c>
      <c r="E63" s="121">
        <v>0</v>
      </c>
      <c r="F63" s="121">
        <v>0</v>
      </c>
      <c r="G63" s="121"/>
      <c r="H63" s="121">
        <v>0</v>
      </c>
      <c r="I63" s="117">
        <v>0</v>
      </c>
      <c r="J63" s="89"/>
      <c r="K63" s="89"/>
      <c r="L63" s="117"/>
      <c r="M63" s="110">
        <f t="shared" si="13"/>
        <v>13.168</v>
      </c>
      <c r="N63" s="72"/>
      <c r="O63" s="89">
        <f t="shared" si="9"/>
        <v>13.168</v>
      </c>
      <c r="P63" s="72">
        <f>-O63</f>
        <v>-13.168</v>
      </c>
      <c r="Q63" s="77"/>
      <c r="R63" s="89">
        <f t="shared" si="11"/>
        <v>0</v>
      </c>
    </row>
    <row r="64" spans="1:18" ht="19.5" customHeight="1">
      <c r="A64" s="114"/>
      <c r="B64" s="125" t="s">
        <v>99</v>
      </c>
      <c r="C64" s="117">
        <v>860.629</v>
      </c>
      <c r="D64" s="117">
        <v>570.934598</v>
      </c>
      <c r="E64" s="121">
        <v>0</v>
      </c>
      <c r="F64" s="121">
        <v>0</v>
      </c>
      <c r="G64" s="121"/>
      <c r="H64" s="121">
        <v>0</v>
      </c>
      <c r="I64" s="117">
        <v>4.835</v>
      </c>
      <c r="J64" s="89"/>
      <c r="K64" s="89"/>
      <c r="L64" s="117">
        <v>42.95336</v>
      </c>
      <c r="M64" s="89">
        <f t="shared" si="13"/>
        <v>1479.3519580000002</v>
      </c>
      <c r="N64" s="75">
        <v>-42.95336</v>
      </c>
      <c r="O64" s="89">
        <f t="shared" si="9"/>
        <v>1436.3985980000002</v>
      </c>
      <c r="P64" s="72">
        <f>-O64</f>
        <v>-1436.3985980000002</v>
      </c>
      <c r="Q64" s="77">
        <f t="shared" si="10"/>
        <v>0</v>
      </c>
      <c r="R64" s="89">
        <f t="shared" si="11"/>
        <v>0</v>
      </c>
    </row>
    <row r="65" spans="1:18" ht="34.5" customHeight="1">
      <c r="A65" s="114"/>
      <c r="B65" s="127" t="s">
        <v>100</v>
      </c>
      <c r="C65" s="117">
        <v>-400.092</v>
      </c>
      <c r="D65" s="117">
        <v>-94.306763</v>
      </c>
      <c r="E65" s="121">
        <v>-16.33</v>
      </c>
      <c r="F65" s="121">
        <v>-6.406</v>
      </c>
      <c r="G65" s="121">
        <v>-12.555</v>
      </c>
      <c r="H65" s="121"/>
      <c r="I65" s="121">
        <v>-10.76</v>
      </c>
      <c r="J65" s="89"/>
      <c r="K65" s="117"/>
      <c r="L65" s="117"/>
      <c r="M65" s="89">
        <f t="shared" si="13"/>
        <v>-540.4497629999998</v>
      </c>
      <c r="N65" s="72"/>
      <c r="O65" s="89">
        <f t="shared" si="9"/>
        <v>-540.4497629999998</v>
      </c>
      <c r="P65" s="72"/>
      <c r="Q65" s="77">
        <f t="shared" si="10"/>
        <v>-540.4497629999998</v>
      </c>
      <c r="R65" s="89">
        <f t="shared" si="11"/>
        <v>-0.0661910303735456</v>
      </c>
    </row>
    <row r="66" spans="2:18" ht="12" customHeight="1">
      <c r="B66" s="127"/>
      <c r="C66" s="117"/>
      <c r="D66" s="117"/>
      <c r="E66" s="121"/>
      <c r="F66" s="121"/>
      <c r="G66" s="121"/>
      <c r="H66" s="121"/>
      <c r="I66" s="2"/>
      <c r="J66" s="89"/>
      <c r="K66" s="117"/>
      <c r="L66" s="117"/>
      <c r="M66" s="89"/>
      <c r="N66" s="72"/>
      <c r="O66" s="89"/>
      <c r="P66" s="72"/>
      <c r="Q66" s="77"/>
      <c r="R66" s="89"/>
    </row>
    <row r="67" spans="2:18" ht="34.5" customHeight="1" thickBot="1">
      <c r="B67" s="128" t="s">
        <v>101</v>
      </c>
      <c r="C67" s="129">
        <f>C19-C45</f>
        <v>-10372.261548000017</v>
      </c>
      <c r="D67" s="129">
        <f>D19-D45</f>
        <v>5061.410115999999</v>
      </c>
      <c r="E67" s="130">
        <f>E19-E45</f>
        <v>379.3289610000029</v>
      </c>
      <c r="F67" s="130">
        <f>F19-F45</f>
        <v>493.27191300000015</v>
      </c>
      <c r="G67" s="130">
        <f>G19-G45</f>
        <v>-505.71883100000014</v>
      </c>
      <c r="H67" s="130">
        <f>H19-H45</f>
        <v>0</v>
      </c>
      <c r="I67" s="129">
        <f>I19-I45</f>
        <v>1424.3771959999976</v>
      </c>
      <c r="J67" s="129">
        <f>J19-J45</f>
        <v>3.8573333333333295</v>
      </c>
      <c r="K67" s="129">
        <f>K19-K45</f>
        <v>28.86675469</v>
      </c>
      <c r="L67" s="129">
        <f>L19-L45</f>
        <v>82.76459999999997</v>
      </c>
      <c r="M67" s="129">
        <f>SUM(C67:L67)</f>
        <v>-3404.1035049766833</v>
      </c>
      <c r="N67" s="131">
        <f>N19-N45</f>
        <v>0</v>
      </c>
      <c r="O67" s="129">
        <f>O19-O45</f>
        <v>-3404.1035049766942</v>
      </c>
      <c r="P67" s="129">
        <f>P19-P45</f>
        <v>1232.0555980000001</v>
      </c>
      <c r="Q67" s="132">
        <f>Q19-Q45</f>
        <v>-2172.047906976688</v>
      </c>
      <c r="R67" s="133">
        <f>Q67/$Q$10*100</f>
        <v>-0.26601933949500156</v>
      </c>
    </row>
    <row r="68" ht="19.5" customHeight="1" thickTop="1"/>
  </sheetData>
  <sheetProtection/>
  <mergeCells count="6">
    <mergeCell ref="N2:R2"/>
    <mergeCell ref="B3:R3"/>
    <mergeCell ref="B4:R4"/>
    <mergeCell ref="Q12:R15"/>
    <mergeCell ref="Q16:Q17"/>
    <mergeCell ref="R16:R17"/>
  </mergeCells>
  <printOptions horizontalCentered="1"/>
  <pageMargins left="0" right="0" top="0.5905511811023623" bottom="0" header="0.5118110236220472" footer="0"/>
  <pageSetup blackAndWhite="1" horizontalDpi="600" verticalDpi="600" orientation="landscape" paperSize="9" scale="50" r:id="rId1"/>
  <rowBreaks count="1" manualBreakCount="1">
    <brk id="43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2017-06-26T07:51:38Z</cp:lastPrinted>
  <dcterms:created xsi:type="dcterms:W3CDTF">2017-06-26T07:42:06Z</dcterms:created>
  <dcterms:modified xsi:type="dcterms:W3CDTF">2017-06-26T07:51:45Z</dcterms:modified>
  <cp:category/>
  <cp:version/>
  <cp:contentType/>
  <cp:contentStatus/>
</cp:coreProperties>
</file>