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8" activeTab="0"/>
  </bookViews>
  <sheets>
    <sheet name="31 martie 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'[2]BoP'!#REF!</definedName>
    <definedName name="_____CPI98">'[3]REER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'[4]Annual Tables'!#REF!</definedName>
    <definedName name="_____PAG2">'[4]Index'!#REF!</definedName>
    <definedName name="_____PAG3">'[4]Index'!#REF!</definedName>
    <definedName name="_____PAG4">'[4]Index'!#REF!</definedName>
    <definedName name="_____PAG5">'[4]Index'!#REF!</definedName>
    <definedName name="_____PAG6">'[4]Index'!#REF!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'[3]REER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'[2]RES'!#REF!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'[5]INT_RATES_old'!$A$1:$I$34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'[6]EU2DBase'!$C$1:$F$196</definedName>
    <definedName name="_____UKR2">'[6]EU2DBase'!$G$1:$U$196</definedName>
    <definedName name="_____UKR3">'[6]EU2DBase'!#REF!</definedName>
    <definedName name="_____WEO1">#REF!</definedName>
    <definedName name="_____WEO2">#REF!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'[2]BoP'!#REF!</definedName>
    <definedName name="____CPI98">'[3]REER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'[4]Annual Tables'!#REF!</definedName>
    <definedName name="____PAG2">'[4]Index'!#REF!</definedName>
    <definedName name="____PAG3">'[4]Index'!#REF!</definedName>
    <definedName name="____PAG4">'[4]Index'!#REF!</definedName>
    <definedName name="____PAG5">'[4]Index'!#REF!</definedName>
    <definedName name="____PAG6">'[4]Index'!#REF!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'[3]REER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'[2]RES'!#REF!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'[5]INT_RATES_old'!$A$1:$I$34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'[6]EU2DBase'!$C$1:$F$196</definedName>
    <definedName name="____UKR2">'[6]EU2DBase'!$G$1:$U$196</definedName>
    <definedName name="____UKR3">'[6]EU2DBase'!#REF!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'[2]BoP'!#REF!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'[4]Index'!#REF!</definedName>
    <definedName name="___PAG3">'[4]Index'!#REF!</definedName>
    <definedName name="___PAG4">'[4]Index'!#REF!</definedName>
    <definedName name="___PAG5">'[4]Index'!#REF!</definedName>
    <definedName name="___PAG6">'[4]Index'!#REF!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'[2]RES'!#REF!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'[5]INT_RATES_old'!$A$1:$I$34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'[6]EU2DBase'!$C$1:$F$196</definedName>
    <definedName name="___UKR2">'[6]EU2DBase'!$G$1:$U$196</definedName>
    <definedName name="___UKR3">'[7]EU2DBase'!#REF!</definedName>
    <definedName name="___WEO1">#REF!</definedName>
    <definedName name="___WEO2">#REF!</definedName>
    <definedName name="__0absorc">'[8]Programa'!#REF!</definedName>
    <definedName name="__0c">'[8]Programa'!#REF!</definedName>
    <definedName name="__123Graph_ADEFINITION">'[9]NBM'!#REF!</definedName>
    <definedName name="__123Graph_ADEFINITION2">'[9]NBM'!#REF!</definedName>
    <definedName name="__123Graph_BDEFINITION">'[9]NBM'!#REF!</definedName>
    <definedName name="__123Graph_BDEFINITION2">'[9]NBM'!#REF!</definedName>
    <definedName name="__123Graph_BFITB2">'[10]FITB_all'!#REF!</definedName>
    <definedName name="__123Graph_BFITB3">'[10]FITB_all'!#REF!</definedName>
    <definedName name="__123Graph_BGDP">'[11]Quarterly Program'!#REF!</definedName>
    <definedName name="__123Graph_BMONEY">'[11]Quarterly Program'!#REF!</definedName>
    <definedName name="__123Graph_BTBILL2">'[10]FITB_all'!#REF!</definedName>
    <definedName name="__123Graph_CDEFINITION2">'[12]NBM'!#REF!</definedName>
    <definedName name="__123Graph_DDEFINITION2">'[12]NBM'!#REF!</definedName>
    <definedName name="__a47">WEO '[13]LINK'!$A$1:$A$42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'[2]BoP'!#REF!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'[4]Index'!#REF!</definedName>
    <definedName name="__PAG3">'[4]Index'!#REF!</definedName>
    <definedName name="__PAG4">'[4]Index'!#REF!</definedName>
    <definedName name="__PAG5">'[4]Index'!#REF!</definedName>
    <definedName name="__PAG6">'[4]Index'!#REF!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'[2]RES'!#REF!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'[5]INT_RATES_old'!$A$1:$I$34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'[7]EU2DBase'!$C$1:$F$196</definedName>
    <definedName name="__UKR2">'[7]EU2DBase'!$G$1:$U$196</definedName>
    <definedName name="__UKR3">'[7]EU2DBase'!#REF!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[0]!WEO '[13]LINK'!$A$1:$A$42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'[2]BoP'!#REF!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'[14]Assumptions'!#REF!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'[14]Assumptions'!#REF!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'[4]Index'!#REF!</definedName>
    <definedName name="_PAG3">'[4]Index'!#REF!</definedName>
    <definedName name="_PAG4">'[4]Index'!#REF!</definedName>
    <definedName name="_PAG5">'[4]Index'!#REF!</definedName>
    <definedName name="_PAG6">'[4]Index'!#REF!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'[2]RES'!#REF!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'[5]INT_RATES_old'!$A$1:$I$34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'[7]EU2DBase'!$C$1:$F$196</definedName>
    <definedName name="_UKR2">'[7]EU2DBase'!$G$1:$U$196</definedName>
    <definedName name="_UKR3">'[6]EU2DBase'!#REF!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'[15]Montabs'!$B$88:$CO$425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'[17]WEO'!#REF!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'[5]BNKLOANS_old'!$A$1:$F$40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'[20]Q6'!$E$11:$AH$11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'[21]FAfdi'!$E$10:$BP$10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'[22]CAgds'!$D$10:$BO$10</definedName>
    <definedName name="bgoods_11">'[23]CAgds'!$E$10:$BP$10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'[22]CAinc'!$D$10:$BO$10</definedName>
    <definedName name="binc_11">'[23]CAinc'!$E$10:$BP$10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'[24]Q6'!$E$28:$AH$28</definedName>
    <definedName name="BMG_2">'[24]Q6'!$E$28:$AH$28</definedName>
    <definedName name="BMG_20">'[18]WEO LINK'!#REF!</definedName>
    <definedName name="BMG_25">'[24]Q6'!$E$28:$AH$28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'[22]CAnfs'!$D$10:$BO$10</definedName>
    <definedName name="bnfs_11">'[23]CAnfs'!$E$10:$BP$10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'[21]FAother'!$E$10:$BP$10</definedName>
    <definedName name="bother_14">#REF!</definedName>
    <definedName name="bother_25">#REF!</definedName>
    <definedName name="BottomRight">#REF!</definedName>
    <definedName name="bport">'[21]FAport'!$E$10:$BP$10</definedName>
    <definedName name="bport_11">'[23]FAport'!$E$10:$BP$10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'[22]CAtrs'!$D$10:$BO$10</definedName>
    <definedName name="btrs_11">'[23]CAtrs'!$E$10:$BP$10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'[25]FDI'!#REF!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'[24]Q6'!$E$26:$AH$26</definedName>
    <definedName name="BXG_2">'[24]Q6'!$E$26:$AH$26</definedName>
    <definedName name="BXG_20">'[18]WEO LINK'!#REF!</definedName>
    <definedName name="BXG_25">'[24]Q6'!$E$26:$AH$26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'[5]CBANK_old'!$A$1:$M$48</definedName>
    <definedName name="CBDebt">#REF!</definedName>
    <definedName name="CBSNFA">'[26]NIR__'!$A$188:$AM$219</definedName>
    <definedName name="CCode">'[27]Codes'!$A$2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'[28]weo_real'!#REF!</definedName>
    <definedName name="CHK1_1">'[28]weo_real'!#REF!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'[15]corresp'!$A$1:$B$37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>'[30]WEO'!#REF!</definedName>
    <definedName name="CSIDATES_66">'[30]WEO'!#REF!</definedName>
    <definedName name="CUADRO_10.3.1">'[31]fondo promedio'!$A$36:$L$74</definedName>
    <definedName name="CUADRO_10_3_1">'[31]fondo promedio'!$A$36:$L$74</definedName>
    <definedName name="CUADRO_N__4.1.3">#REF!</definedName>
    <definedName name="CUADRO_N__4_1_3">#REF!</definedName>
    <definedName name="Current_account">#REF!</definedName>
    <definedName name="CurrVintage">'[32]Current'!$D$66</definedName>
    <definedName name="CurrVintage_11">'[33]Current'!$D$66</definedName>
    <definedName name="CurrVintage_14">#REF!</definedName>
    <definedName name="CurrVintage_25">#REF!</definedName>
    <definedName name="CurVintage">'[27]Current'!$D$61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'[27]Codes'!$H$2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'[34]A15'!#REF!</definedName>
    <definedName name="dateB">#REF!</definedName>
    <definedName name="dateMacro">#REF!</definedName>
    <definedName name="datemon">'[35]pms'!#REF!</definedName>
    <definedName name="dateREER">#REF!</definedName>
    <definedName name="dates_11">'[36]WEO'!#REF!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'[37]INFlevel'!#REF!</definedName>
    <definedName name="DATESA">'[6]EU2DBase'!$B$14:$B$31</definedName>
    <definedName name="DATESATKM">#REF!</definedName>
    <definedName name="DATESM">'[6]EU2DBase'!$B$88:$B$196</definedName>
    <definedName name="DATESMTKM">#REF!</definedName>
    <definedName name="DATESQ">'[6]EU2DBase'!$B$49:$B$72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'[26]NIR__'!$A$123:$AM$181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'[5]EMPLOY_old'!$A$1:$I$52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_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'[19]Expenditures'!#REF!</definedName>
    <definedName name="expperc_20">#REF!</definedName>
    <definedName name="expperc_28">#REF!</definedName>
    <definedName name="expperc_64">#REF!</definedName>
    <definedName name="expperc_66">'[19]Expenditures'!#REF!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'[47]Index'!$C$21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'[36]WEO'!#REF!</definedName>
    <definedName name="fmb_14">#REF!</definedName>
    <definedName name="fmb_2">'[48]WEO'!#REF!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'[49]FOREX_DAILY'!$A$9:$Q$128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'[20]Q4'!$E$19:$AH$19</definedName>
    <definedName name="GCB_NGDP_14">NA()</definedName>
    <definedName name="GCB_NGDP_2">NA()</definedName>
    <definedName name="GCB_NGDP_25">NA()</definedName>
    <definedName name="GCB_NGDP_66">'[20]Q4'!$E$19:$AH$19</definedName>
    <definedName name="GCENL_11">'[30]WEO'!#REF!</definedName>
    <definedName name="GCENL_66">'[30]WEO'!#REF!</definedName>
    <definedName name="GCRG_11">'[30]WEO'!#REF!</definedName>
    <definedName name="GCRG_66">'[30]WEO'!#REF!</definedName>
    <definedName name="GDP">#REF!</definedName>
    <definedName name="gdp_14">'[22]IN'!$D$66:$BO$66</definedName>
    <definedName name="GDP_1999_Constant">#REF!</definedName>
    <definedName name="GDP_1999_Current">#REF!</definedName>
    <definedName name="gdp_2">'[22]IN'!$D$66:$BO$66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'[22]IN'!$D$66:$BO$66</definedName>
    <definedName name="gdp_28">'[22]IN'!$D$66:$BO$66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'[20]Q4'!$E$38:$AH$38</definedName>
    <definedName name="GGB_NGDP_14">NA()</definedName>
    <definedName name="GGB_NGDP_2">NA()</definedName>
    <definedName name="GGB_NGDP_25">NA()</definedName>
    <definedName name="GGB_NGDP_66">'[20]Q4'!$E$38:$AH$38</definedName>
    <definedName name="GGENL_11">'[30]WEO'!#REF!</definedName>
    <definedName name="GGENL_66">'[30]WEO'!#REF!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'[30]WEO'!#REF!</definedName>
    <definedName name="GGRG_66">'[30]WEO'!#REF!</definedName>
    <definedName name="Grace_IDA">#REF!</definedName>
    <definedName name="Grace_NC">'[39]NPV_base'!#REF!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>#REF!</definedName>
    <definedName name="GRÁFICO_N_10_2_4_">#REF!</definedName>
    <definedName name="GRAND_TOTAL">#REF!</definedName>
    <definedName name="GRAPHS">'[15]interv'!$A$1:$H$23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'[25]IMP'!#REF!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'[2]Input'!#REF!</definedName>
    <definedName name="INPUT_4">'[2]Input'!#REF!</definedName>
    <definedName name="int">#REF!</definedName>
    <definedName name="INTER_CRED">#REF!</definedName>
    <definedName name="INTER_DEPO">#REF!</definedName>
    <definedName name="INTEREST">'[5]INT_RATES_old'!$A$1:$I$35</definedName>
    <definedName name="Interest_IDA">#REF!</definedName>
    <definedName name="Interest_NC">'[39]NPV_base'!#REF!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'[21]KA'!$E$10:$BP$10</definedName>
    <definedName name="ka_11">'[23]KA'!$E$10:$BP$10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'[5]LABORMKT_OLD'!$A$1:$O$39</definedName>
    <definedName name="LAST">'[51]DOC'!$C$8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'[55]Q2'!$E$63:$AH$63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'[35]Prog'!#REF!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'[22]CAgds'!$D$14:$BO$14</definedName>
    <definedName name="mgoods_11">'[56]CAgds'!$D$14:$BO$14</definedName>
    <definedName name="MICRO">#REF!</definedName>
    <definedName name="MICROM_11">'[30]WEO'!#REF!</definedName>
    <definedName name="MICROM_66">'[30]WEO'!#REF!</definedName>
    <definedName name="MIDDLE">#REF!</definedName>
    <definedName name="MIMP3">'[15]monimp'!$A$88:$F$92</definedName>
    <definedName name="MIMPALL">'[15]monimp'!$A$67:$F$88</definedName>
    <definedName name="minc">'[22]CAinc'!$D$14:$BO$14</definedName>
    <definedName name="minc_11">'[56]CAinc'!$D$14:$BO$14</definedName>
    <definedName name="MISC3">#REF!</definedName>
    <definedName name="MISC4">'[2]OUTPUT'!#REF!</definedName>
    <definedName name="mm">mm</definedName>
    <definedName name="mm_11">'[57]labels'!#REF!</definedName>
    <definedName name="mm_14">'[57]labels'!#REF!</definedName>
    <definedName name="mm_20">mm_20</definedName>
    <definedName name="mm_24">mm_24</definedName>
    <definedName name="mm_25">'[57]labels'!#REF!</definedName>
    <definedName name="mm_28">mm_28</definedName>
    <definedName name="MNDATES">#REF!</definedName>
    <definedName name="MNEER">#REF!</definedName>
    <definedName name="mnfs">'[22]CAnfs'!$D$14:$BO$14</definedName>
    <definedName name="mnfs_11">'[56]CAnfs'!$D$14:$BO$14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'[5]MSURVEY_old'!$A$1:$I$54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'[58]DATA'!$B$1:$IT$1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'[6]EU2DBase'!#REF!</definedName>
    <definedName name="NAMESM">'[6]EU2DBase'!#REF!</definedName>
    <definedName name="NAMESQ">'[6]EU2DBase'!#REF!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'[26]NIR__'!$A$77:$AM$118</definedName>
    <definedName name="NBUNIR">'[26]NIR__'!$A$4:$AM$72</definedName>
    <definedName name="NC_R">'[28]weo_real'!#REF!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'[28]weo_real'!#REF!</definedName>
    <definedName name="NFB_R_GDP">'[28]weo_real'!#REF!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'[55]Q2'!$E$47:$AH$47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'[20]Q1'!$E$51:$AH$51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'[28]weo_real'!#REF!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'[28]weo_real'!#REF!</definedName>
    <definedName name="NIR">'[15]junk'!$A$108:$F$137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'[28]weo_real'!#REF!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'[59]Prog'!#REF!</definedName>
    <definedName name="NTDD_R">'[28]weo_real'!#REF!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'[28]weo_real'!#REF!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'[57]labels'!#REF!</definedName>
    <definedName name="p_25">'[57]labels'!#REF!</definedName>
    <definedName name="P92_">#REF!</definedName>
    <definedName name="Parmeshwar">#REF!</definedName>
    <definedName name="Pay_Cap">'[60]Baseline'!#REF!</definedName>
    <definedName name="pchBM">#REF!</definedName>
    <definedName name="pchBMG">#REF!</definedName>
    <definedName name="pchBX">#REF!</definedName>
    <definedName name="pchBXG">#REF!</definedName>
    <definedName name="pchNM_R">'[28]weo_real'!#REF!</definedName>
    <definedName name="pchNMG_R">'[20]Q1'!$E$45:$AH$45</definedName>
    <definedName name="pchNX_R">'[28]weo_real'!#REF!</definedName>
    <definedName name="pchNXG_R">'[20]Q1'!$E$36:$AH$36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'[20]Q3'!$E$22:$AH$22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'[62]WPI'!#REF!</definedName>
    <definedName name="PPPWGT">NA()</definedName>
    <definedName name="PRICES">#REF!</definedName>
    <definedName name="print_aea">#REF!</definedName>
    <definedName name="_xlnm.Print_Area" localSheetId="0">'31 martie 2017'!$B$2:$R$65</definedName>
    <definedName name="PRINT_AREA_MI">'[6]EU2DBase'!$C$12:$U$156</definedName>
    <definedName name="Print_Area1">'[63]Tab16_2000_'!$A$1:$G$33</definedName>
    <definedName name="Print_Area2">'[63]Tab16_2000_'!$A$1:$G$33</definedName>
    <definedName name="Print_Area3">'[63]Tab16_2000_'!$A$1:$G$33</definedName>
    <definedName name="_xlnm.Print_Titles" localSheetId="0">'31 martie 2017'!$10:$15</definedName>
    <definedName name="PRINT_TITLES_MI">#REF!</definedName>
    <definedName name="Print1">'[64]DATA'!$A$2:$BK$75</definedName>
    <definedName name="Print2">'[64]DATA'!$A$77:$AX$111</definedName>
    <definedName name="Print3">'[64]DATA'!$A$112:$CH$112</definedName>
    <definedName name="Print4">'[64]DATA'!$A$113:$AX$125</definedName>
    <definedName name="Print5">'[64]DATA'!$A$128:$AM$133</definedName>
    <definedName name="Print6">'[64]DATA'!#REF!</definedName>
    <definedName name="Print6_9">'[64]DATA'!$A$135:$N$199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'[65]XMS:MT_Low'!$B$2:$N$57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'[66]GRAFPROM'!#REF!</definedName>
    <definedName name="ProposedCredits">#REF!</definedName>
    <definedName name="prt">'[15]real'!$A$1:$V$98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'[21]INweo'!$E$20:$BP$20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'[21]INweo'!$E$21:$BP$21</definedName>
    <definedName name="Ratios">#REF!</definedName>
    <definedName name="Ratios_14">#REF!</definedName>
    <definedName name="Ratios_25">#REF!</definedName>
    <definedName name="REA_EXP">'[67]OUT'!$L$46:$S$88</definedName>
    <definedName name="REA_SEC">'[67]OUT'!$L$191:$S$218</definedName>
    <definedName name="REAL">#REF!</definedName>
    <definedName name="REAL_SAV">'[67]OUT'!$L$8:$S$30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'[15]Montabs'!$B$482:$AJ$533</definedName>
    <definedName name="REDCBACC">'[15]Montabs'!$B$482:$AM$533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'[15]Montabs'!$B$537:$AM$589</definedName>
    <definedName name="REDMS">'[15]Montabs'!$B$536:$AJ$589</definedName>
    <definedName name="REDTab10">'[68]Documents'!$B$454:$H$501</definedName>
    <definedName name="REDTab35">'[69]RED'!#REF!</definedName>
    <definedName name="REDTab43a">#REF!</definedName>
    <definedName name="REDTab43b">#REF!</definedName>
    <definedName name="REDTab6">'[68]Documents'!$B$273:$G$320</definedName>
    <definedName name="REDTab8">'[68]Documents'!$B$349:$G$383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'[70]Setup'!$A$1:$A$3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'[5]AGRI_old'!$A$1:$S$22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'[67]IN'!$B$22:$S$49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'[69]RED'!#REF!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'[71]IMATA'!$B$45:$B$108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'[72]a45'!#REF!</definedName>
    <definedName name="Stocks_Form">'[72]a45'!#REF!</definedName>
    <definedName name="Stocks_IDs">'[72]a45'!#REF!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'[68]Prices'!$A$99:$J$131</definedName>
    <definedName name="T11IMW">'[68]Labor'!$B$3:$J$45</definedName>
    <definedName name="T12ULC">'[68]Labor'!$B$53:$J$97</definedName>
    <definedName name="T13LFE">'[68]Labor'!$B$155:$I$200</definedName>
    <definedName name="T14EPE">'[68]Labor'!$B$256:$J$309</definedName>
    <definedName name="T15ROP">#REF!</definedName>
    <definedName name="T16OPU">#REF!</definedName>
    <definedName name="t1a">#REF!</definedName>
    <definedName name="t2a">#REF!</definedName>
    <definedName name="T2YSECREA">'[73]GDPSEC'!$A$11:$M$80</definedName>
    <definedName name="t3a">#REF!</definedName>
    <definedName name="T3YSECNOM">'[73]GDPSEC'!$A$93:$M$153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'[68]Prices'!$A$3:$R$47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'[75]E'!$A$1:$AK$43</definedName>
    <definedName name="tab4_14">#REF!</definedName>
    <definedName name="tab4_2">#REF!</definedName>
    <definedName name="tab4_25">#REF!</definedName>
    <definedName name="tab4_28">#REF!</definedName>
    <definedName name="TAB4_66">'[75]E'!$A$1:$AK$43</definedName>
    <definedName name="TAB4A">'[75]E'!$B$102:$AK$153</definedName>
    <definedName name="TAB4B">'[75]E'!$B$48:$AK$100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'[5]MSURVEY_old'!$A$1:$H$52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'[76]Table'!$A$1:$AA$81</definedName>
    <definedName name="Table__47">'[77]RED47'!$A$1:$I$53</definedName>
    <definedName name="Table_1">#REF!</definedName>
    <definedName name="Table_1.__Armenia__Selected_Economic_Indicators">'[5]SEI_OLD'!$A$1:$G$59</definedName>
    <definedName name="Table_1___Armenia__Selected_Economic_Indicators">'[5]SEI_OLD'!$A$1:$G$59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'[5]LABORMKT_OLD'!$A$1:$O$37</definedName>
    <definedName name="Table_10____Mozambique____Medium_Term_External_Debt__1997_2015">#REF!</definedName>
    <definedName name="Table_10__Armenia___Labor_Market_Indicators__1994_99__1">'[5]LABORMKT_OLD'!$A$1:$O$37</definedName>
    <definedName name="table_11">#REF!</definedName>
    <definedName name="Table_11._Armenia___Average_Monthly_Wages_in_the_State_Sector__1994_99__1">'[5]WAGES_old'!$A$1:$F$63</definedName>
    <definedName name="Table_11__Armenia___Average_Monthly_Wages_in_the_State_Sector__1994_99__1">'[5]WAGES_old'!$A$1:$F$63</definedName>
    <definedName name="Table_12.__Armenia__Labor_Force__Employment__and_Unemployment__1994_99">'[5]EMPLOY_old'!$A$1:$H$53</definedName>
    <definedName name="Table_12___Armenia__Labor_Force__Employment__and_Unemployment__1994_99">'[5]EMPLOY_old'!$A$1:$H$53</definedName>
    <definedName name="Table_13._Armenia___Employment_in_the_Public_Sector__1994_99">'[5]EMPL_PUBL_old'!$A$1:$F$27</definedName>
    <definedName name="Table_13__Armenia___Employment_in_the_Public_Sector__1994_99">'[5]EMPL_PUBL_old'!$A$1:$F$27</definedName>
    <definedName name="Table_14">#REF!</definedName>
    <definedName name="Table_14._Armenia___Budgetary_Sector_Employment__1994_99">'[5]EMPL_BUDG_old'!$A$1:$K$17</definedName>
    <definedName name="Table_14__Armenia___Budgetary_Sector_Employment__1994_99">'[5]EMPL_BUDG_old'!$A$1:$K$17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'[5]EXPEN_old'!$A$1:$F$25</definedName>
    <definedName name="Table_19__Armenia___Distribution_of_Current_Expenditures_in_the_Consolidated_Government_Budget__1994_99">'[5]EXPEN_old'!$A$1:$F$25</definedName>
    <definedName name="Table_2.__Armenia___Real_Gross_Domestic_Product_Growth__1994_99">'[5]NGDP_R_old'!$A$1:$L$35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'[5]NGDP_R_old'!$A$1:$L$35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'[5]TAX_REV_old'!$A$1:$F$24</definedName>
    <definedName name="Table_20__Armenia___Composition_of_Tax_Revenues_in_Consolidated_Government_Budget__1994_99">'[5]TAX_REV_old'!$A$1:$F$24</definedName>
    <definedName name="Table_21._Armenia___Accounts_of_the_Central_Bank__1994_99">'[5]CBANK_old'!$A$1:$U$46</definedName>
    <definedName name="Table_21__Armenia___Accounts_of_the_Central_Bank__1994_99">'[5]CBANK_old'!$A$1:$U$46</definedName>
    <definedName name="Table_22._Armenia___Monetary_Survey__1994_99">'[5]MSURVEY_old'!$A$1:$Q$52</definedName>
    <definedName name="Table_22__Armenia___Monetary_Survey__1994_99">'[5]MSURVEY_old'!$A$1:$Q$52</definedName>
    <definedName name="Table_23._Armenia___Commercial_Banks___Interest_Rates_for_Loans_and_Deposits_in_Drams_and_U.S._Dollars__1996_99">'[5]INT_RATES_old'!$A$1:$R$32</definedName>
    <definedName name="Table_23__Armenia___Commercial_Banks___Interest_Rates_for_Loans_and_Deposits_in_Drams_and_U_S__Dollars__1996_99">'[5]INT_RATES_old'!$A$1:$R$32</definedName>
    <definedName name="Table_24._Armenia___Treasury_Bills__1995_99">'[5]Tbill_old'!$A$1:$U$31</definedName>
    <definedName name="Table_24__Armenia___Treasury_Bills__1995_99">'[5]Tbill_old'!$A$1:$U$31</definedName>
    <definedName name="Table_25">#REF!</definedName>
    <definedName name="Table_25._Armenia___Quarterly_Balance_of_Payments_and_External_Financing__1995_99">'[5]BOP_Q_OLD'!$A$1:$F$74</definedName>
    <definedName name="Table_25__Armenia___Quarterly_Balance_of_Payments_and_External_Financing__1995_99">'[5]BOP_Q_OLD'!$A$1:$F$74</definedName>
    <definedName name="Table_26._Armenia___Summary_External_Debt_Data__1995_99">'[5]EXTDEBT_OLD'!$A$1:$F$45</definedName>
    <definedName name="Table_26__Armenia___Summary_External_Debt_Data__1995_99">'[5]EXTDEBT_OLD'!$A$1:$F$45</definedName>
    <definedName name="Table_27.__Armenia___Commodity_Composition_of_Trade__1995_99">'[5]COMP_TRADE'!$A$1:$F$29</definedName>
    <definedName name="Table_27___Armenia___Commodity_Composition_of_Trade__1995_99">'[5]COMP_TRADE'!$A$1:$F$29</definedName>
    <definedName name="Table_28._Armenia___Direction_of_Trade__1995_99">'[5]DOT'!$A$1:$F$66</definedName>
    <definedName name="Table_28__Armenia___Direction_of_Trade__1995_99">'[5]DOT'!$A$1:$F$66</definedName>
    <definedName name="Table_29._Armenia___Incorporatized_and_Partially_Privatized_Enterprises__1994_99">'[5]PRIVATE_OLD'!$A$1:$G$29</definedName>
    <definedName name="Table_29__Armenia___Incorporatized_and_Partially_Privatized_Enterprises__1994_99">'[5]PRIVATE_OLD'!$A$1:$G$29</definedName>
    <definedName name="Table_3.__Armenia_Quarterly_Real_GDP_1997_99">'[5]GDP_q_old'!$A$1:$P$31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'[5]GDP_q_old'!$A$1:$P$31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'[5]BNKIND_old'!$A$1:$M$16</definedName>
    <definedName name="Table_30__Armenia___Banking_System_Indicators__1997_99">'[5]BNKIND_old'!$A$1:$M$16</definedName>
    <definedName name="Table_31._Armenia___Banking_Sector_Loans__1996_99">'[5]BNKLOANS_old'!$A$1:$O$40</definedName>
    <definedName name="Table_31__Armenia___Banking_Sector_Loans__1996_99">'[5]BNKLOANS_old'!$A$1:$O$40</definedName>
    <definedName name="Table_32._Armenia___Total_Electricity_Generation__Distribution_and_Collection__1994_99">'[5]ELECTR_old'!$A$1:$F$51</definedName>
    <definedName name="Table_32__Armenia___Total_Electricity_Generation__Distribution_and_Collection__1994_99">'[5]ELECTR_old'!$A$1:$F$51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'[5]taxrevSum'!$A$1:$F$52</definedName>
    <definedName name="Table_34__General_Government_Tax_Revenue_Performance_in_Armenia_and_Comparator_Countries_1995___1998_1">'[5]taxrevSum'!$A$1:$F$52</definedName>
    <definedName name="Table_4.__Moldova____Monetary_Survey_and_Projections__1994_98_1">#REF!</definedName>
    <definedName name="Table_4._Armenia___Gross_Domestic_Product__1994_99">'[5]NGDP_old'!$A$1:$O$33</definedName>
    <definedName name="Table_4___Moldova____Monetary_Survey_and_Projections__1994_98_1">#REF!</definedName>
    <definedName name="Table_4__Armenia___Gross_Domestic_Product__1994_99">'[5]NGDP_old'!$A$1:$O$33</definedName>
    <definedName name="Table_4SR">#REF!</definedName>
    <definedName name="Table_5._Armenia___Production_of_Selected_Agricultural_Products__1994_99">'[5]AGRI_old'!$A$1:$S$22</definedName>
    <definedName name="Table_5__Armenia___Production_of_Selected_Agricultural_Products__1994_99">'[5]AGRI_old'!$A$1:$S$22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'[5]INDCOM_old'!$A$1:$L$31</definedName>
    <definedName name="Table_6___Moldova__Balance_of_Payments__1994_98">#REF!</definedName>
    <definedName name="Table_6__Armenia___Production_of_Selected_Industrial_Commodities__1994_99">'[5]INDCOM_old'!$A$1:$L$31</definedName>
    <definedName name="Table_7._Armenia___Consumer_Prices__1994_99">'[5]CPI_old'!$A$1:$I$102</definedName>
    <definedName name="Table_7__Armenia___Consumer_Prices__1994_99">'[5]CPI_old'!$A$1:$I$102</definedName>
    <definedName name="Table_8.__Armenia___Selected_Energy_Prices__1994_99__1">'[5]ENERGY_old'!$A$1:$AF$25</definedName>
    <definedName name="Table_8___Armenia___Selected_Energy_Prices__1994_99__1">'[5]ENERGY_old'!$A$1:$AF$25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'[78]Table'!$A$3:$AB$70</definedName>
    <definedName name="Table_debt_14">#REF!</definedName>
    <definedName name="Table_debt_25">#REF!</definedName>
    <definedName name="Table_debt_new">'[79]Table'!$A$3:$AB$70</definedName>
    <definedName name="Table_debt_new_11">'[80]Table'!$A$3:$AB$70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'[67]Labor'!$A$1:$X$58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'[78]Table_GEF'!$B$2:$T$51</definedName>
    <definedName name="Tbl_GFN_14">#REF!</definedName>
    <definedName name="Tbl_GFN_2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'[24]Q5'!$E$23:$AH$23</definedName>
    <definedName name="TMG_D_2">'[24]Q5'!$E$23:$AH$23</definedName>
    <definedName name="TMG_D_20">'[18]WEO LINK'!#REF!</definedName>
    <definedName name="TMG_D_25">'[24]Q5'!$E$23:$AH$23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'[5]INT_RATES_old'!$A$1:$A$33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'[15]Montabs:junk'!$B$17:$U$38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'[5]WAGES_old'!$A$1:$G$62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'[30]WEO'!#REF!</definedName>
    <definedName name="WIN_66">'[30]WEO'!#REF!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'[22]CAgds'!$D$12:$BO$12</definedName>
    <definedName name="xgoods_11">'[56]CAgds'!$D$12:$BO$12</definedName>
    <definedName name="XGS">#REF!</definedName>
    <definedName name="xinc">'[22]CAinc'!$D$12:$BO$12</definedName>
    <definedName name="xinc_11">'[56]CAinc'!$D$12:$BO$12</definedName>
    <definedName name="xnfs">'[22]CAnfs'!$D$12:$BO$12</definedName>
    <definedName name="xnfs_11">'[56]CAnfs'!$D$12:$BO$12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'[81]Table'!$A$3:$AB$70</definedName>
    <definedName name="xxxxx_11">'[82]Table'!$A$3:$AB$70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'[83]ass'!$7:$7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'[84]oth'!$17:$17</definedName>
    <definedName name="zRoWCPIchange">#REF!</definedName>
    <definedName name="zRoWCPIchange_14">#REF!</definedName>
    <definedName name="zRoWCPIchange_25">#REF!</definedName>
    <definedName name="zSDReRate">'[84]ass'!$24:$24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fullCalcOnLoad="1"/>
</workbook>
</file>

<file path=xl/sharedStrings.xml><?xml version="1.0" encoding="utf-8"?>
<sst xmlns="http://schemas.openxmlformats.org/spreadsheetml/2006/main" count="110" uniqueCount="102">
  <si>
    <t xml:space="preserve">BUGETUL GENERAL CONSOLIDAT </t>
  </si>
  <si>
    <t>Realizări 01.01 - 31.03.2017</t>
  </si>
  <si>
    <t>PIB 2017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</si>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</sst>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00"/>
    <numFmt numFmtId="168" formatCode="#,##0.00000"/>
    <numFmt numFmtId="169" formatCode="#,##0.0000000"/>
    <numFmt numFmtId="170" formatCode="#,##0.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2" fontId="5" fillId="33" borderId="0" xfId="0" applyNumberFormat="1" applyFont="1" applyFill="1" applyBorder="1" applyAlignment="1" applyProtection="1">
      <alignment horizontal="center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4" fontId="10" fillId="33" borderId="0" xfId="0" applyNumberFormat="1" applyFont="1" applyFill="1" applyAlignment="1" applyProtection="1">
      <alignment horizontal="center"/>
      <protection locked="0"/>
    </xf>
    <xf numFmtId="165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Alignment="1" applyProtection="1">
      <alignment horizontal="center"/>
      <protection locked="0"/>
    </xf>
    <xf numFmtId="4" fontId="5" fillId="33" borderId="0" xfId="0" applyNumberFormat="1" applyFont="1" applyFill="1" applyAlignment="1" applyProtection="1">
      <alignment horizontal="center"/>
      <protection locked="0"/>
    </xf>
    <xf numFmtId="166" fontId="9" fillId="33" borderId="0" xfId="0" applyNumberFormat="1" applyFont="1" applyFill="1" applyBorder="1" applyAlignment="1" applyProtection="1">
      <alignment/>
      <protection locked="0"/>
    </xf>
    <xf numFmtId="4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11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center"/>
      <protection locked="0"/>
    </xf>
    <xf numFmtId="164" fontId="8" fillId="33" borderId="0" xfId="0" applyNumberFormat="1" applyFont="1" applyFill="1" applyBorder="1" applyAlignment="1" applyProtection="1">
      <alignment/>
      <protection locked="0"/>
    </xf>
    <xf numFmtId="167" fontId="4" fillId="33" borderId="0" xfId="0" applyNumberFormat="1" applyFont="1" applyFill="1" applyAlignment="1" applyProtection="1">
      <alignment horizontal="right"/>
      <protection locked="0"/>
    </xf>
    <xf numFmtId="168" fontId="4" fillId="33" borderId="0" xfId="0" applyNumberFormat="1" applyFont="1" applyFill="1" applyAlignment="1" applyProtection="1">
      <alignment horizontal="center"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4" fontId="7" fillId="33" borderId="0" xfId="0" applyNumberFormat="1" applyFont="1" applyFill="1" applyBorder="1" applyAlignment="1" applyProtection="1">
      <alignment horizontal="center"/>
      <protection locked="0"/>
    </xf>
    <xf numFmtId="165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6" fontId="4" fillId="33" borderId="0" xfId="0" applyNumberFormat="1" applyFont="1" applyFill="1" applyBorder="1" applyAlignment="1" applyProtection="1">
      <alignment/>
      <protection locked="0"/>
    </xf>
    <xf numFmtId="169" fontId="4" fillId="33" borderId="0" xfId="0" applyNumberFormat="1" applyFont="1" applyFill="1" applyBorder="1" applyAlignment="1" applyProtection="1">
      <alignment/>
      <protection locked="0"/>
    </xf>
    <xf numFmtId="168" fontId="4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170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70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6" fillId="33" borderId="0" xfId="0" applyNumberFormat="1" applyFont="1" applyFill="1" applyAlignment="1">
      <alignment vertical="center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4" fontId="6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164" fontId="6" fillId="33" borderId="0" xfId="0" applyNumberFormat="1" applyFont="1" applyFill="1" applyBorder="1" applyAlignment="1" applyProtection="1">
      <alignment horizontal="right" wrapText="1" indent="1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12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65"/>
  <sheetViews>
    <sheetView showZeros="0" tabSelected="1" zoomScale="78" zoomScaleNormal="78" zoomScaleSheetLayoutView="75" zoomScalePageLayoutView="0" workbookViewId="0" topLeftCell="A1">
      <pane xSplit="2" ySplit="13" topLeftCell="C14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B11" sqref="B11"/>
    </sheetView>
  </sheetViews>
  <sheetFormatPr defaultColWidth="9.140625" defaultRowHeight="19.5" customHeight="1" outlineLevelRow="1"/>
  <cols>
    <col min="1" max="1" width="3.8515625" style="2" customWidth="1"/>
    <col min="2" max="2" width="52.140625" style="6" customWidth="1"/>
    <col min="3" max="3" width="21.140625" style="6" customWidth="1"/>
    <col min="4" max="4" width="15.7109375" style="6" customWidth="1"/>
    <col min="5" max="5" width="17.00390625" style="22" customWidth="1"/>
    <col min="6" max="6" width="13.8515625" style="22" customWidth="1"/>
    <col min="7" max="7" width="16.8515625" style="22" customWidth="1"/>
    <col min="8" max="8" width="16.28125" style="22" customWidth="1"/>
    <col min="9" max="9" width="11.57421875" style="6" customWidth="1"/>
    <col min="10" max="10" width="13.28125" style="6" customWidth="1"/>
    <col min="11" max="11" width="14.140625" style="6" customWidth="1"/>
    <col min="12" max="12" width="13.7109375" style="6" customWidth="1"/>
    <col min="13" max="13" width="12.140625" style="7" customWidth="1"/>
    <col min="14" max="14" width="12.421875" style="6" customWidth="1"/>
    <col min="15" max="15" width="12.7109375" style="7" customWidth="1"/>
    <col min="16" max="16" width="10.421875" style="6" customWidth="1"/>
    <col min="17" max="17" width="15.7109375" style="8" customWidth="1"/>
    <col min="18" max="18" width="9.57421875" style="9" customWidth="1"/>
    <col min="19" max="16384" width="8.8515625" style="2" customWidth="1"/>
  </cols>
  <sheetData>
    <row r="1" spans="2:9" ht="23.25" customHeight="1">
      <c r="B1" s="1"/>
      <c r="C1" s="2"/>
      <c r="D1" s="2"/>
      <c r="E1" s="3"/>
      <c r="F1" s="3"/>
      <c r="G1" s="3"/>
      <c r="H1" s="4"/>
      <c r="I1" s="5"/>
    </row>
    <row r="2" spans="2:18" ht="15" customHeight="1">
      <c r="B2" s="10"/>
      <c r="C2" s="11"/>
      <c r="D2" s="12"/>
      <c r="E2" s="13"/>
      <c r="F2" s="13"/>
      <c r="G2" s="13"/>
      <c r="H2" s="13"/>
      <c r="I2" s="11"/>
      <c r="J2" s="14"/>
      <c r="K2" s="12"/>
      <c r="L2" s="2"/>
      <c r="M2" s="15"/>
      <c r="N2" s="135"/>
      <c r="O2" s="135"/>
      <c r="P2" s="135"/>
      <c r="Q2" s="135"/>
      <c r="R2" s="135"/>
    </row>
    <row r="3" spans="2:18" ht="22.5" customHeight="1" outlineLevel="1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2:18" ht="15" outlineLevel="1">
      <c r="B4" s="137" t="s">
        <v>1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2:18" ht="9" customHeight="1" outlineLevel="1"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ht="17.25" hidden="1" outlineLevel="1">
      <c r="B6" s="19"/>
      <c r="C6" s="18"/>
      <c r="D6" s="18"/>
      <c r="E6" s="2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3" ht="24" customHeight="1" outlineLevel="1">
      <c r="B7" s="19"/>
      <c r="C7" s="18"/>
      <c r="D7" s="21"/>
      <c r="F7" s="23"/>
      <c r="G7" s="24"/>
      <c r="J7" s="21"/>
      <c r="K7" s="25"/>
      <c r="L7" s="21"/>
      <c r="M7" s="9"/>
    </row>
    <row r="8" spans="2:18" ht="15.75" customHeight="1" outlineLevel="1">
      <c r="B8" s="27"/>
      <c r="C8" s="21"/>
      <c r="D8" s="28"/>
      <c r="E8" s="29"/>
      <c r="F8" s="30"/>
      <c r="G8" s="31"/>
      <c r="H8" s="32"/>
      <c r="I8" s="33"/>
      <c r="J8" s="34"/>
      <c r="K8" s="32"/>
      <c r="L8" s="32"/>
      <c r="M8" s="24"/>
      <c r="N8" s="32"/>
      <c r="O8" s="32"/>
      <c r="P8" s="7" t="s">
        <v>2</v>
      </c>
      <c r="Q8" s="35">
        <v>815200</v>
      </c>
      <c r="R8" s="36"/>
    </row>
    <row r="9" spans="2:18" ht="17.25" outlineLevel="1">
      <c r="B9" s="27"/>
      <c r="C9" s="37"/>
      <c r="D9" s="38"/>
      <c r="E9" s="39"/>
      <c r="F9" s="40"/>
      <c r="G9" s="41"/>
      <c r="H9" s="42"/>
      <c r="I9" s="36"/>
      <c r="J9" s="2"/>
      <c r="K9" s="2"/>
      <c r="L9" s="26"/>
      <c r="M9" s="14"/>
      <c r="N9" s="38"/>
      <c r="O9" s="43"/>
      <c r="P9" s="38"/>
      <c r="Q9" s="44"/>
      <c r="R9" s="45" t="s">
        <v>3</v>
      </c>
    </row>
    <row r="10" spans="2:18" ht="17.25" customHeight="1">
      <c r="B10" s="46"/>
      <c r="C10" s="47" t="s">
        <v>4</v>
      </c>
      <c r="D10" s="47" t="s">
        <v>4</v>
      </c>
      <c r="E10" s="48" t="s">
        <v>4</v>
      </c>
      <c r="F10" s="48" t="s">
        <v>4</v>
      </c>
      <c r="G10" s="48" t="s">
        <v>5</v>
      </c>
      <c r="H10" s="48" t="s">
        <v>6</v>
      </c>
      <c r="I10" s="47" t="s">
        <v>4</v>
      </c>
      <c r="J10" s="47" t="s">
        <v>7</v>
      </c>
      <c r="K10" s="47" t="s">
        <v>8</v>
      </c>
      <c r="L10" s="47" t="s">
        <v>8</v>
      </c>
      <c r="M10" s="49" t="s">
        <v>9</v>
      </c>
      <c r="N10" s="47" t="s">
        <v>10</v>
      </c>
      <c r="O10" s="50" t="s">
        <v>9</v>
      </c>
      <c r="P10" s="47" t="s">
        <v>11</v>
      </c>
      <c r="Q10" s="138" t="s">
        <v>12</v>
      </c>
      <c r="R10" s="138"/>
    </row>
    <row r="11" spans="2:18" ht="15.75" customHeight="1">
      <c r="B11" s="2"/>
      <c r="C11" s="51" t="s">
        <v>13</v>
      </c>
      <c r="D11" s="51" t="s">
        <v>14</v>
      </c>
      <c r="E11" s="52" t="s">
        <v>15</v>
      </c>
      <c r="F11" s="52" t="s">
        <v>16</v>
      </c>
      <c r="G11" s="52" t="s">
        <v>17</v>
      </c>
      <c r="H11" s="52" t="s">
        <v>18</v>
      </c>
      <c r="I11" s="51" t="s">
        <v>19</v>
      </c>
      <c r="J11" s="51" t="s">
        <v>18</v>
      </c>
      <c r="K11" s="51" t="s">
        <v>20</v>
      </c>
      <c r="L11" s="51" t="s">
        <v>21</v>
      </c>
      <c r="M11" s="53"/>
      <c r="N11" s="51" t="s">
        <v>22</v>
      </c>
      <c r="O11" s="54" t="s">
        <v>23</v>
      </c>
      <c r="P11" s="55" t="s">
        <v>24</v>
      </c>
      <c r="Q11" s="139"/>
      <c r="R11" s="139"/>
    </row>
    <row r="12" spans="2:18" ht="15" customHeight="1">
      <c r="B12" s="2"/>
      <c r="C12" s="51" t="s">
        <v>25</v>
      </c>
      <c r="D12" s="51" t="s">
        <v>26</v>
      </c>
      <c r="E12" s="52" t="s">
        <v>27</v>
      </c>
      <c r="F12" s="52" t="s">
        <v>28</v>
      </c>
      <c r="G12" s="52" t="s">
        <v>29</v>
      </c>
      <c r="H12" s="52" t="s">
        <v>30</v>
      </c>
      <c r="I12" s="51" t="s">
        <v>31</v>
      </c>
      <c r="J12" s="51" t="s">
        <v>32</v>
      </c>
      <c r="K12" s="51" t="s">
        <v>33</v>
      </c>
      <c r="L12" s="51" t="s">
        <v>34</v>
      </c>
      <c r="M12" s="53"/>
      <c r="N12" s="51" t="s">
        <v>35</v>
      </c>
      <c r="O12" s="54" t="s">
        <v>36</v>
      </c>
      <c r="P12" s="55" t="s">
        <v>37</v>
      </c>
      <c r="Q12" s="139"/>
      <c r="R12" s="139"/>
    </row>
    <row r="13" spans="2:18" ht="15">
      <c r="B13" s="56"/>
      <c r="C13" s="57"/>
      <c r="D13" s="51" t="s">
        <v>38</v>
      </c>
      <c r="E13" s="52"/>
      <c r="F13" s="52" t="s">
        <v>39</v>
      </c>
      <c r="G13" s="52" t="s">
        <v>40</v>
      </c>
      <c r="H13" s="52"/>
      <c r="I13" s="51" t="s">
        <v>41</v>
      </c>
      <c r="J13" s="51" t="s">
        <v>42</v>
      </c>
      <c r="K13" s="51"/>
      <c r="L13" s="51" t="s">
        <v>43</v>
      </c>
      <c r="M13" s="53"/>
      <c r="N13" s="51" t="s">
        <v>44</v>
      </c>
      <c r="O13" s="53" t="s">
        <v>45</v>
      </c>
      <c r="P13" s="55" t="s">
        <v>46</v>
      </c>
      <c r="Q13" s="139"/>
      <c r="R13" s="139"/>
    </row>
    <row r="14" spans="2:18" ht="15.75" customHeight="1">
      <c r="B14" s="38"/>
      <c r="C14" s="2"/>
      <c r="D14" s="51" t="s">
        <v>47</v>
      </c>
      <c r="E14" s="52"/>
      <c r="F14" s="52"/>
      <c r="G14" s="52" t="s">
        <v>48</v>
      </c>
      <c r="H14" s="52"/>
      <c r="I14" s="51" t="s">
        <v>49</v>
      </c>
      <c r="J14" s="51"/>
      <c r="K14" s="51"/>
      <c r="L14" s="51" t="s">
        <v>50</v>
      </c>
      <c r="M14" s="53"/>
      <c r="N14" s="51"/>
      <c r="O14" s="53"/>
      <c r="P14" s="55"/>
      <c r="Q14" s="133" t="s">
        <v>51</v>
      </c>
      <c r="R14" s="131" t="s">
        <v>52</v>
      </c>
    </row>
    <row r="15" spans="2:18" ht="51" customHeight="1" thickBot="1">
      <c r="B15" s="123"/>
      <c r="C15" s="124"/>
      <c r="D15" s="125"/>
      <c r="E15" s="125"/>
      <c r="F15" s="125"/>
      <c r="G15" s="126" t="s">
        <v>53</v>
      </c>
      <c r="H15" s="126"/>
      <c r="I15" s="127" t="s">
        <v>54</v>
      </c>
      <c r="J15" s="128"/>
      <c r="K15" s="128"/>
      <c r="L15" s="127" t="s">
        <v>55</v>
      </c>
      <c r="M15" s="129"/>
      <c r="N15" s="128"/>
      <c r="O15" s="129"/>
      <c r="P15" s="130"/>
      <c r="Q15" s="134"/>
      <c r="R15" s="132"/>
    </row>
    <row r="16" spans="2:18" s="122" customFormat="1" ht="30.75" customHeight="1" thickTop="1">
      <c r="B16" s="94" t="s">
        <v>56</v>
      </c>
      <c r="C16" s="60">
        <f>C17+C33+C34+C35+C36+C37+C38++C39+C40</f>
        <v>25591.904652</v>
      </c>
      <c r="D16" s="60">
        <f aca="true" t="shared" si="0" ref="D16:L16">D17+D33+D34+D35+D36+D37+D38++D39+D40</f>
        <v>18619.822341000003</v>
      </c>
      <c r="E16" s="60">
        <f t="shared" si="0"/>
        <v>14117.136868000001</v>
      </c>
      <c r="F16" s="60">
        <f t="shared" si="0"/>
        <v>527.519796</v>
      </c>
      <c r="G16" s="60">
        <f>G17+G33+G34+G35+G36+G37+G38++G39+G40</f>
        <v>6512.979086000001</v>
      </c>
      <c r="H16" s="60">
        <f t="shared" si="0"/>
        <v>0</v>
      </c>
      <c r="I16" s="60">
        <f>I17+I33+I34+I35+I36+I37+I38++I39+I40</f>
        <v>5288.978519</v>
      </c>
      <c r="J16" s="60">
        <f>J17+J33+J34+J35+J36+J37+J38++J39+J40</f>
        <v>58.569</v>
      </c>
      <c r="K16" s="60">
        <f>K17+K33+K34+K35+K36+K37+K38++K39+K40</f>
        <v>31.861912</v>
      </c>
      <c r="L16" s="61">
        <f t="shared" si="0"/>
        <v>483.4734900000001</v>
      </c>
      <c r="M16" s="120">
        <f>SUM(C16:L16)</f>
        <v>71232.245664</v>
      </c>
      <c r="N16" s="108">
        <f>N17+N33+N34+N37+N35</f>
        <v>-11480.091679314286</v>
      </c>
      <c r="O16" s="120">
        <f aca="true" t="shared" si="1" ref="O16:O38">M16+N16</f>
        <v>59752.15398468572</v>
      </c>
      <c r="P16" s="108">
        <f>P17+P33+P34+P37+P39</f>
        <v>-214.719</v>
      </c>
      <c r="Q16" s="121">
        <f>O16+P16</f>
        <v>59537.43498468572</v>
      </c>
      <c r="R16" s="120">
        <f>Q16/$Q$8*100</f>
        <v>7.3034144976307305</v>
      </c>
    </row>
    <row r="17" spans="2:18" s="58" customFormat="1" ht="18.75" customHeight="1">
      <c r="B17" s="59" t="s">
        <v>57</v>
      </c>
      <c r="C17" s="60">
        <f>C18+C31+C32</f>
        <v>22927.730652</v>
      </c>
      <c r="D17" s="60">
        <f>D18+D31+D32</f>
        <v>17023.714711</v>
      </c>
      <c r="E17" s="61">
        <f>E18+E31+E32</f>
        <v>10296.246868000002</v>
      </c>
      <c r="F17" s="61">
        <f>F18+F31+F32</f>
        <v>527.519796</v>
      </c>
      <c r="G17" s="61">
        <f>G18+G31+G32</f>
        <v>6265.988867000001</v>
      </c>
      <c r="H17" s="61"/>
      <c r="I17" s="60">
        <f>I18+I31+I32</f>
        <v>2807.391519</v>
      </c>
      <c r="J17" s="60"/>
      <c r="K17" s="62">
        <f>K18+K31+K32</f>
        <v>31.861912</v>
      </c>
      <c r="L17" s="62">
        <f>L18+L31+L32</f>
        <v>298.37333000000007</v>
      </c>
      <c r="M17" s="60">
        <f>SUM(C17:L17)</f>
        <v>60178.827655</v>
      </c>
      <c r="N17" s="60">
        <f>N18+N31+N32</f>
        <v>-3360.925300314286</v>
      </c>
      <c r="O17" s="62">
        <f t="shared" si="1"/>
        <v>56817.90235468571</v>
      </c>
      <c r="P17" s="60">
        <f>P18+P31+P32</f>
        <v>0</v>
      </c>
      <c r="Q17" s="63">
        <f aca="true" t="shared" si="2" ref="Q17:Q38">O17+P17</f>
        <v>56817.90235468571</v>
      </c>
      <c r="R17" s="62">
        <f>Q17/$Q$8*100</f>
        <v>6.9698113781508475</v>
      </c>
    </row>
    <row r="18" spans="2:18" ht="28.5" customHeight="1">
      <c r="B18" s="64" t="s">
        <v>58</v>
      </c>
      <c r="C18" s="65">
        <f>C19+C23+C24+C29+C30</f>
        <v>21229.729652</v>
      </c>
      <c r="D18" s="65">
        <f>D19+D23+D24+D29+D30</f>
        <v>13669.383955</v>
      </c>
      <c r="E18" s="66">
        <f aca="true" t="shared" si="3" ref="E18:L18">E19+E23+E24+E29+E30</f>
        <v>0</v>
      </c>
      <c r="F18" s="66">
        <f t="shared" si="3"/>
        <v>0</v>
      </c>
      <c r="G18" s="67">
        <f t="shared" si="3"/>
        <v>550.681</v>
      </c>
      <c r="H18" s="66">
        <f t="shared" si="3"/>
        <v>0</v>
      </c>
      <c r="I18" s="65">
        <f>I19+I23+I24+I29+I30</f>
        <v>555.699711</v>
      </c>
      <c r="J18" s="68">
        <f t="shared" si="3"/>
        <v>0</v>
      </c>
      <c r="K18" s="68">
        <f t="shared" si="3"/>
        <v>0</v>
      </c>
      <c r="L18" s="68">
        <f t="shared" si="3"/>
        <v>0</v>
      </c>
      <c r="M18" s="65">
        <f>SUM(C18:L18)</f>
        <v>36005.494318</v>
      </c>
      <c r="N18" s="68">
        <f>N19+N23+N24+N29+N30</f>
        <v>0</v>
      </c>
      <c r="O18" s="65">
        <f t="shared" si="1"/>
        <v>36005.494318</v>
      </c>
      <c r="P18" s="68">
        <f>P19+P23+P24+P29+P30</f>
        <v>0</v>
      </c>
      <c r="Q18" s="69">
        <f t="shared" si="2"/>
        <v>36005.494318</v>
      </c>
      <c r="R18" s="65">
        <f aca="true" t="shared" si="4" ref="R17:R40">Q18/$Q$8*100</f>
        <v>4.416768194062806</v>
      </c>
    </row>
    <row r="19" spans="2:18" ht="33.75" customHeight="1">
      <c r="B19" s="70" t="s">
        <v>59</v>
      </c>
      <c r="C19" s="65">
        <f aca="true" t="shared" si="5" ref="C19:H19">C20+C21+C22</f>
        <v>6932.148304</v>
      </c>
      <c r="D19" s="65">
        <f>D20+D21+D22</f>
        <v>5008.616</v>
      </c>
      <c r="E19" s="66">
        <f t="shared" si="5"/>
        <v>0</v>
      </c>
      <c r="F19" s="66">
        <f t="shared" si="5"/>
        <v>0</v>
      </c>
      <c r="G19" s="66">
        <f t="shared" si="5"/>
        <v>0</v>
      </c>
      <c r="H19" s="66">
        <f t="shared" si="5"/>
        <v>0</v>
      </c>
      <c r="I19" s="68"/>
      <c r="J19" s="68">
        <f>J20+J21+J22</f>
        <v>0</v>
      </c>
      <c r="K19" s="71">
        <f>K20+K21+K22</f>
        <v>0</v>
      </c>
      <c r="L19" s="68">
        <f>L20+L21+L22</f>
        <v>0</v>
      </c>
      <c r="M19" s="65">
        <f aca="true" t="shared" si="6" ref="M19:M38">SUM(C19:L19)</f>
        <v>11940.764304</v>
      </c>
      <c r="N19" s="68">
        <f>N20+N21+N22</f>
        <v>0</v>
      </c>
      <c r="O19" s="65">
        <f t="shared" si="1"/>
        <v>11940.764304</v>
      </c>
      <c r="P19" s="68">
        <f>P20+P21+P22</f>
        <v>0</v>
      </c>
      <c r="Q19" s="69">
        <f t="shared" si="2"/>
        <v>11940.764304</v>
      </c>
      <c r="R19" s="65">
        <f>Q19/$Q$8*100</f>
        <v>1.4647650029440629</v>
      </c>
    </row>
    <row r="20" spans="2:18" ht="22.5" customHeight="1">
      <c r="B20" s="72" t="s">
        <v>60</v>
      </c>
      <c r="C20" s="71">
        <v>3802.001</v>
      </c>
      <c r="D20" s="71">
        <v>13.651</v>
      </c>
      <c r="E20" s="66"/>
      <c r="F20" s="66"/>
      <c r="G20" s="66"/>
      <c r="H20" s="66"/>
      <c r="I20" s="65"/>
      <c r="J20" s="71"/>
      <c r="K20" s="71"/>
      <c r="L20" s="71"/>
      <c r="M20" s="65">
        <f t="shared" si="6"/>
        <v>3815.652</v>
      </c>
      <c r="N20" s="71"/>
      <c r="O20" s="65">
        <f t="shared" si="1"/>
        <v>3815.652</v>
      </c>
      <c r="P20" s="71"/>
      <c r="Q20" s="69">
        <f t="shared" si="2"/>
        <v>3815.652</v>
      </c>
      <c r="R20" s="65">
        <f>Q20/$Q$8*100</f>
        <v>0.46806329735034347</v>
      </c>
    </row>
    <row r="21" spans="2:18" ht="30" customHeight="1">
      <c r="B21" s="72" t="s">
        <v>61</v>
      </c>
      <c r="C21" s="71">
        <v>2731.9583039999998</v>
      </c>
      <c r="D21" s="71">
        <v>4990.222</v>
      </c>
      <c r="E21" s="73"/>
      <c r="F21" s="73"/>
      <c r="G21" s="73"/>
      <c r="H21" s="73"/>
      <c r="I21" s="65"/>
      <c r="J21" s="71"/>
      <c r="K21" s="71"/>
      <c r="L21" s="71"/>
      <c r="M21" s="65">
        <f t="shared" si="6"/>
        <v>7722.1803039999995</v>
      </c>
      <c r="N21" s="71"/>
      <c r="O21" s="65">
        <f t="shared" si="1"/>
        <v>7722.1803039999995</v>
      </c>
      <c r="P21" s="71"/>
      <c r="Q21" s="69">
        <f t="shared" si="2"/>
        <v>7722.1803039999995</v>
      </c>
      <c r="R21" s="65">
        <f>Q21/$Q$8*100</f>
        <v>0.9472743258096171</v>
      </c>
    </row>
    <row r="22" spans="2:18" ht="36" customHeight="1">
      <c r="B22" s="74" t="s">
        <v>62</v>
      </c>
      <c r="C22" s="71">
        <v>398.189</v>
      </c>
      <c r="D22" s="71">
        <v>4.743</v>
      </c>
      <c r="E22" s="73"/>
      <c r="F22" s="73"/>
      <c r="G22" s="73"/>
      <c r="H22" s="73"/>
      <c r="I22" s="65"/>
      <c r="J22" s="71"/>
      <c r="K22" s="71"/>
      <c r="L22" s="71"/>
      <c r="M22" s="65">
        <f t="shared" si="6"/>
        <v>402.932</v>
      </c>
      <c r="N22" s="71"/>
      <c r="O22" s="65">
        <f t="shared" si="1"/>
        <v>402.932</v>
      </c>
      <c r="P22" s="71"/>
      <c r="Q22" s="69">
        <f t="shared" si="2"/>
        <v>402.932</v>
      </c>
      <c r="R22" s="65">
        <f t="shared" si="4"/>
        <v>0.04942737978410206</v>
      </c>
    </row>
    <row r="23" spans="2:18" ht="23.25" customHeight="1">
      <c r="B23" s="70" t="s">
        <v>63</v>
      </c>
      <c r="C23" s="71">
        <v>45.318</v>
      </c>
      <c r="D23" s="71">
        <v>2877.091</v>
      </c>
      <c r="E23" s="66"/>
      <c r="F23" s="66"/>
      <c r="G23" s="66"/>
      <c r="H23" s="66"/>
      <c r="I23" s="65"/>
      <c r="J23" s="71"/>
      <c r="K23" s="71"/>
      <c r="L23" s="71"/>
      <c r="M23" s="65">
        <f t="shared" si="6"/>
        <v>2922.409</v>
      </c>
      <c r="N23" s="71"/>
      <c r="O23" s="65">
        <f t="shared" si="1"/>
        <v>2922.409</v>
      </c>
      <c r="P23" s="71"/>
      <c r="Q23" s="69">
        <f t="shared" si="2"/>
        <v>2922.409</v>
      </c>
      <c r="R23" s="65">
        <f t="shared" si="4"/>
        <v>0.35848981844946026</v>
      </c>
    </row>
    <row r="24" spans="2:18" ht="36.75" customHeight="1">
      <c r="B24" s="75" t="s">
        <v>64</v>
      </c>
      <c r="C24" s="76">
        <f>SUM(C25:C28)</f>
        <v>13998.923818000001</v>
      </c>
      <c r="D24" s="76">
        <f aca="true" t="shared" si="7" ref="D24:L24">D25+D26+D27+D28</f>
        <v>5726.502954999999</v>
      </c>
      <c r="E24" s="73">
        <f t="shared" si="7"/>
        <v>0</v>
      </c>
      <c r="F24" s="73">
        <f t="shared" si="7"/>
        <v>0</v>
      </c>
      <c r="G24" s="77">
        <f>G25+G26+G27+G28</f>
        <v>550.681</v>
      </c>
      <c r="H24" s="73">
        <f t="shared" si="7"/>
        <v>0</v>
      </c>
      <c r="I24" s="76">
        <f>I25+I26+I27+I28</f>
        <v>327.992379</v>
      </c>
      <c r="J24" s="71">
        <f t="shared" si="7"/>
        <v>0</v>
      </c>
      <c r="K24" s="71">
        <f t="shared" si="7"/>
        <v>0</v>
      </c>
      <c r="L24" s="71">
        <f t="shared" si="7"/>
        <v>0</v>
      </c>
      <c r="M24" s="65">
        <f t="shared" si="6"/>
        <v>20604.100152</v>
      </c>
      <c r="N24" s="71">
        <f>N25+N26+N27</f>
        <v>0</v>
      </c>
      <c r="O24" s="65">
        <f t="shared" si="1"/>
        <v>20604.100152</v>
      </c>
      <c r="P24" s="71">
        <f>P25+P26+P27</f>
        <v>0</v>
      </c>
      <c r="Q24" s="69">
        <f t="shared" si="2"/>
        <v>20604.100152</v>
      </c>
      <c r="R24" s="65">
        <f t="shared" si="4"/>
        <v>2.5274902051030423</v>
      </c>
    </row>
    <row r="25" spans="2:18" ht="25.5" customHeight="1">
      <c r="B25" s="72" t="s">
        <v>65</v>
      </c>
      <c r="C25" s="71">
        <v>7954.893000000001</v>
      </c>
      <c r="D25" s="71">
        <v>5049.842</v>
      </c>
      <c r="E25" s="66"/>
      <c r="F25" s="66"/>
      <c r="G25" s="66"/>
      <c r="H25" s="66"/>
      <c r="I25" s="65"/>
      <c r="J25" s="71"/>
      <c r="K25" s="71"/>
      <c r="L25" s="71"/>
      <c r="M25" s="65">
        <f t="shared" si="6"/>
        <v>13004.735</v>
      </c>
      <c r="N25" s="71"/>
      <c r="O25" s="65">
        <f t="shared" si="1"/>
        <v>13004.735</v>
      </c>
      <c r="P25" s="71"/>
      <c r="Q25" s="69">
        <f t="shared" si="2"/>
        <v>13004.735</v>
      </c>
      <c r="R25" s="65">
        <f t="shared" si="4"/>
        <v>1.5952815260058884</v>
      </c>
    </row>
    <row r="26" spans="2:18" ht="20.25" customHeight="1">
      <c r="B26" s="72" t="s">
        <v>66</v>
      </c>
      <c r="C26" s="71">
        <v>5410.238</v>
      </c>
      <c r="D26" s="71"/>
      <c r="E26" s="73"/>
      <c r="F26" s="73"/>
      <c r="G26" s="73"/>
      <c r="H26" s="73"/>
      <c r="I26" s="73">
        <v>288.671916</v>
      </c>
      <c r="J26" s="71"/>
      <c r="K26" s="71"/>
      <c r="L26" s="71"/>
      <c r="M26" s="65">
        <f t="shared" si="6"/>
        <v>5698.9099160000005</v>
      </c>
      <c r="N26" s="71"/>
      <c r="O26" s="65">
        <f t="shared" si="1"/>
        <v>5698.9099160000005</v>
      </c>
      <c r="P26" s="71"/>
      <c r="Q26" s="69">
        <f t="shared" si="2"/>
        <v>5698.9099160000005</v>
      </c>
      <c r="R26" s="65">
        <f t="shared" si="4"/>
        <v>0.6990811967615309</v>
      </c>
    </row>
    <row r="27" spans="2:18" s="78" customFormat="1" ht="36.75" customHeight="1">
      <c r="B27" s="79" t="s">
        <v>67</v>
      </c>
      <c r="C27" s="71">
        <v>295.421818</v>
      </c>
      <c r="D27" s="71">
        <v>14.242955</v>
      </c>
      <c r="E27" s="73"/>
      <c r="F27" s="73">
        <v>0</v>
      </c>
      <c r="G27" s="73">
        <v>550.681</v>
      </c>
      <c r="H27" s="73"/>
      <c r="I27" s="71"/>
      <c r="J27" s="71"/>
      <c r="K27" s="71"/>
      <c r="L27" s="71"/>
      <c r="M27" s="65">
        <f t="shared" si="6"/>
        <v>860.345773</v>
      </c>
      <c r="N27" s="71"/>
      <c r="O27" s="65">
        <f t="shared" si="1"/>
        <v>860.345773</v>
      </c>
      <c r="P27" s="71"/>
      <c r="Q27" s="69">
        <f t="shared" si="2"/>
        <v>860.345773</v>
      </c>
      <c r="R27" s="65">
        <f t="shared" si="4"/>
        <v>0.10553799963199215</v>
      </c>
    </row>
    <row r="28" spans="2:18" ht="58.5" customHeight="1">
      <c r="B28" s="79" t="s">
        <v>68</v>
      </c>
      <c r="C28" s="71">
        <v>338.371</v>
      </c>
      <c r="D28" s="71">
        <v>662.418</v>
      </c>
      <c r="E28" s="73"/>
      <c r="F28" s="73">
        <v>0</v>
      </c>
      <c r="G28" s="73"/>
      <c r="H28" s="73"/>
      <c r="I28" s="71">
        <v>39.320463</v>
      </c>
      <c r="J28" s="80"/>
      <c r="K28" s="71"/>
      <c r="L28" s="71"/>
      <c r="M28" s="65">
        <f t="shared" si="6"/>
        <v>1040.109463</v>
      </c>
      <c r="N28" s="71"/>
      <c r="O28" s="65">
        <f t="shared" si="1"/>
        <v>1040.109463</v>
      </c>
      <c r="P28" s="71"/>
      <c r="Q28" s="69">
        <f t="shared" si="2"/>
        <v>1040.109463</v>
      </c>
      <c r="R28" s="65">
        <f t="shared" si="4"/>
        <v>0.12758948270363102</v>
      </c>
    </row>
    <row r="29" spans="2:18" ht="36" customHeight="1">
      <c r="B29" s="75" t="s">
        <v>69</v>
      </c>
      <c r="C29" s="71">
        <v>252.669468</v>
      </c>
      <c r="D29" s="71">
        <v>0</v>
      </c>
      <c r="E29" s="73"/>
      <c r="F29" s="73"/>
      <c r="G29" s="73"/>
      <c r="H29" s="73"/>
      <c r="I29" s="71"/>
      <c r="J29" s="71"/>
      <c r="K29" s="71"/>
      <c r="L29" s="71"/>
      <c r="M29" s="65">
        <f t="shared" si="6"/>
        <v>252.669468</v>
      </c>
      <c r="N29" s="71"/>
      <c r="O29" s="65">
        <f t="shared" si="1"/>
        <v>252.669468</v>
      </c>
      <c r="P29" s="71"/>
      <c r="Q29" s="69">
        <f t="shared" si="2"/>
        <v>252.669468</v>
      </c>
      <c r="R29" s="65">
        <f t="shared" si="4"/>
        <v>0.03099478263002944</v>
      </c>
    </row>
    <row r="30" spans="2:18" ht="33" customHeight="1">
      <c r="B30" s="81" t="s">
        <v>70</v>
      </c>
      <c r="C30" s="71">
        <v>0.670062</v>
      </c>
      <c r="D30" s="71">
        <v>57.174</v>
      </c>
      <c r="E30" s="73"/>
      <c r="F30" s="73"/>
      <c r="G30" s="73"/>
      <c r="H30" s="73"/>
      <c r="I30" s="71">
        <v>227.707332</v>
      </c>
      <c r="J30" s="71"/>
      <c r="K30" s="71"/>
      <c r="L30" s="71"/>
      <c r="M30" s="65">
        <f t="shared" si="6"/>
        <v>285.551394</v>
      </c>
      <c r="N30" s="71"/>
      <c r="O30" s="65">
        <f t="shared" si="1"/>
        <v>285.551394</v>
      </c>
      <c r="P30" s="71"/>
      <c r="Q30" s="69">
        <f t="shared" si="2"/>
        <v>285.551394</v>
      </c>
      <c r="R30" s="65">
        <f t="shared" si="4"/>
        <v>0.03502838493621198</v>
      </c>
    </row>
    <row r="31" spans="2:18" ht="27.75" customHeight="1">
      <c r="B31" s="82" t="s">
        <v>71</v>
      </c>
      <c r="C31" s="71">
        <v>283.528</v>
      </c>
      <c r="D31" s="71"/>
      <c r="E31" s="73">
        <v>10290.135868000001</v>
      </c>
      <c r="F31" s="73">
        <v>525.400294</v>
      </c>
      <c r="G31" s="73">
        <v>5702.274867</v>
      </c>
      <c r="H31" s="73"/>
      <c r="I31" s="71">
        <v>0.32216</v>
      </c>
      <c r="J31" s="71"/>
      <c r="K31" s="71"/>
      <c r="L31" s="71"/>
      <c r="M31" s="65">
        <f t="shared" si="6"/>
        <v>16801.661189000002</v>
      </c>
      <c r="N31" s="83">
        <v>-38.597939</v>
      </c>
      <c r="O31" s="65">
        <f t="shared" si="1"/>
        <v>16763.063250000003</v>
      </c>
      <c r="P31" s="71"/>
      <c r="Q31" s="69">
        <f t="shared" si="2"/>
        <v>16763.063250000003</v>
      </c>
      <c r="R31" s="65">
        <f>Q31/$Q$8*100</f>
        <v>2.0563129600098136</v>
      </c>
    </row>
    <row r="32" spans="2:18" ht="27" customHeight="1">
      <c r="B32" s="84" t="s">
        <v>72</v>
      </c>
      <c r="C32" s="71">
        <v>1414.473</v>
      </c>
      <c r="D32" s="71">
        <v>3354.330756</v>
      </c>
      <c r="E32" s="71">
        <v>6.111</v>
      </c>
      <c r="F32" s="71">
        <v>2.119502</v>
      </c>
      <c r="G32" s="71">
        <v>13.033</v>
      </c>
      <c r="H32" s="73"/>
      <c r="I32" s="71">
        <v>2251.369648</v>
      </c>
      <c r="J32" s="85"/>
      <c r="K32" s="71">
        <v>31.861912</v>
      </c>
      <c r="L32" s="71">
        <v>298.37333000000007</v>
      </c>
      <c r="M32" s="65">
        <f t="shared" si="6"/>
        <v>7371.672148</v>
      </c>
      <c r="N32" s="83">
        <v>-3322.3273613142856</v>
      </c>
      <c r="O32" s="65">
        <f t="shared" si="1"/>
        <v>4049.344786685714</v>
      </c>
      <c r="P32" s="71"/>
      <c r="Q32" s="69">
        <f t="shared" si="2"/>
        <v>4049.344786685714</v>
      </c>
      <c r="R32" s="65">
        <f t="shared" si="4"/>
        <v>0.4967302240782279</v>
      </c>
    </row>
    <row r="33" spans="2:18" ht="24" customHeight="1">
      <c r="B33" s="86" t="s">
        <v>73</v>
      </c>
      <c r="C33" s="71">
        <v>0</v>
      </c>
      <c r="D33" s="71">
        <v>1480.2530000000002</v>
      </c>
      <c r="E33" s="73">
        <v>3820.89</v>
      </c>
      <c r="F33" s="73">
        <v>0</v>
      </c>
      <c r="G33" s="73">
        <v>246.990219</v>
      </c>
      <c r="H33" s="73"/>
      <c r="I33" s="71">
        <v>2369.874</v>
      </c>
      <c r="J33" s="71">
        <v>16.059</v>
      </c>
      <c r="K33" s="71"/>
      <c r="L33" s="71">
        <v>185.10016000000002</v>
      </c>
      <c r="M33" s="65">
        <f t="shared" si="6"/>
        <v>8119.166379</v>
      </c>
      <c r="N33" s="76">
        <v>-8119.166379</v>
      </c>
      <c r="O33" s="65">
        <f t="shared" si="1"/>
        <v>0</v>
      </c>
      <c r="P33" s="71"/>
      <c r="Q33" s="69">
        <f t="shared" si="2"/>
        <v>0</v>
      </c>
      <c r="R33" s="65">
        <f t="shared" si="4"/>
        <v>0</v>
      </c>
    </row>
    <row r="34" spans="2:18" ht="23.25" customHeight="1">
      <c r="B34" s="87" t="s">
        <v>74</v>
      </c>
      <c r="C34" s="71">
        <v>148.819</v>
      </c>
      <c r="D34" s="71">
        <v>45.06663</v>
      </c>
      <c r="E34" s="73"/>
      <c r="F34" s="73"/>
      <c r="G34" s="73"/>
      <c r="H34" s="73"/>
      <c r="I34" s="71">
        <v>62.898</v>
      </c>
      <c r="J34" s="85"/>
      <c r="K34" s="71"/>
      <c r="L34" s="71"/>
      <c r="M34" s="65">
        <f t="shared" si="6"/>
        <v>256.78363</v>
      </c>
      <c r="N34" s="71">
        <v>0</v>
      </c>
      <c r="O34" s="65">
        <f t="shared" si="1"/>
        <v>256.78363</v>
      </c>
      <c r="P34" s="71"/>
      <c r="Q34" s="69">
        <f t="shared" si="2"/>
        <v>256.78363</v>
      </c>
      <c r="R34" s="65">
        <f t="shared" si="4"/>
        <v>0.03149946393523062</v>
      </c>
    </row>
    <row r="35" spans="2:18" ht="20.25" customHeight="1">
      <c r="B35" s="44" t="s">
        <v>75</v>
      </c>
      <c r="C35" s="71"/>
      <c r="D35" s="71">
        <v>0</v>
      </c>
      <c r="E35" s="73"/>
      <c r="F35" s="73"/>
      <c r="G35" s="73">
        <v>0</v>
      </c>
      <c r="H35" s="73"/>
      <c r="I35" s="71"/>
      <c r="J35" s="71"/>
      <c r="K35" s="71"/>
      <c r="L35" s="71">
        <v>0</v>
      </c>
      <c r="M35" s="65">
        <f t="shared" si="6"/>
        <v>0</v>
      </c>
      <c r="N35" s="76"/>
      <c r="O35" s="65">
        <f t="shared" si="1"/>
        <v>0</v>
      </c>
      <c r="P35" s="71"/>
      <c r="Q35" s="69">
        <f t="shared" si="2"/>
        <v>0</v>
      </c>
      <c r="R35" s="65">
        <f t="shared" si="4"/>
        <v>0</v>
      </c>
    </row>
    <row r="36" spans="2:18" ht="20.25" customHeight="1">
      <c r="B36" s="88" t="s">
        <v>76</v>
      </c>
      <c r="C36" s="71">
        <v>-138.42299999999997</v>
      </c>
      <c r="D36" s="71">
        <v>36.614000000000004</v>
      </c>
      <c r="E36" s="71">
        <v>0</v>
      </c>
      <c r="F36" s="71">
        <v>0</v>
      </c>
      <c r="G36" s="71">
        <v>0</v>
      </c>
      <c r="H36" s="71"/>
      <c r="I36" s="71">
        <v>22.015</v>
      </c>
      <c r="J36" s="71">
        <v>26.82</v>
      </c>
      <c r="K36" s="71"/>
      <c r="L36" s="71"/>
      <c r="M36" s="65">
        <f t="shared" si="6"/>
        <v>-52.97399999999997</v>
      </c>
      <c r="N36" s="71"/>
      <c r="O36" s="65">
        <f t="shared" si="1"/>
        <v>-52.97399999999997</v>
      </c>
      <c r="P36" s="71"/>
      <c r="Q36" s="69">
        <f t="shared" si="2"/>
        <v>-52.97399999999997</v>
      </c>
      <c r="R36" s="65">
        <f t="shared" si="4"/>
        <v>-0.006498282630029437</v>
      </c>
    </row>
    <row r="37" spans="2:18" ht="29.25" customHeight="1">
      <c r="B37" s="44" t="s">
        <v>77</v>
      </c>
      <c r="C37" s="71">
        <v>214.719</v>
      </c>
      <c r="D37" s="71"/>
      <c r="E37" s="73"/>
      <c r="F37" s="73"/>
      <c r="G37" s="73"/>
      <c r="H37" s="73"/>
      <c r="I37" s="71"/>
      <c r="J37" s="71"/>
      <c r="K37" s="71"/>
      <c r="L37" s="71"/>
      <c r="M37" s="65">
        <f t="shared" si="6"/>
        <v>214.719</v>
      </c>
      <c r="N37" s="71"/>
      <c r="O37" s="65">
        <f t="shared" si="1"/>
        <v>214.719</v>
      </c>
      <c r="P37" s="71">
        <f>-O37</f>
        <v>-214.719</v>
      </c>
      <c r="Q37" s="89">
        <f t="shared" si="2"/>
        <v>0</v>
      </c>
      <c r="R37" s="65">
        <f t="shared" si="4"/>
        <v>0</v>
      </c>
    </row>
    <row r="38" spans="2:18" ht="29.25" customHeight="1">
      <c r="B38" s="88" t="s">
        <v>78</v>
      </c>
      <c r="C38" s="90">
        <v>-248.62</v>
      </c>
      <c r="D38" s="71"/>
      <c r="E38" s="73"/>
      <c r="F38" s="73"/>
      <c r="G38" s="73"/>
      <c r="H38" s="73"/>
      <c r="I38" s="65"/>
      <c r="J38" s="71"/>
      <c r="K38" s="71"/>
      <c r="L38" s="71"/>
      <c r="M38" s="65">
        <f t="shared" si="6"/>
        <v>-248.62</v>
      </c>
      <c r="N38" s="71"/>
      <c r="O38" s="65">
        <f t="shared" si="1"/>
        <v>-248.62</v>
      </c>
      <c r="P38" s="71"/>
      <c r="Q38" s="89">
        <f t="shared" si="2"/>
        <v>-248.62</v>
      </c>
      <c r="R38" s="65">
        <f t="shared" si="4"/>
        <v>-0.03049803729146222</v>
      </c>
    </row>
    <row r="39" spans="2:18" ht="57.75" customHeight="1">
      <c r="B39" s="88" t="s">
        <v>79</v>
      </c>
      <c r="C39" s="90">
        <v>-171.871</v>
      </c>
      <c r="D39" s="71"/>
      <c r="E39" s="73"/>
      <c r="F39" s="73"/>
      <c r="G39" s="73"/>
      <c r="H39" s="73"/>
      <c r="I39" s="65"/>
      <c r="J39" s="71"/>
      <c r="K39" s="71"/>
      <c r="L39" s="71"/>
      <c r="M39" s="65">
        <f>SUM(C39:L39)</f>
        <v>-171.871</v>
      </c>
      <c r="N39" s="71"/>
      <c r="O39" s="65">
        <f>M39+N39</f>
        <v>-171.871</v>
      </c>
      <c r="P39" s="71"/>
      <c r="Q39" s="89">
        <f>O39+P39</f>
        <v>-171.871</v>
      </c>
      <c r="R39" s="65">
        <f t="shared" si="4"/>
        <v>-0.02108329244357213</v>
      </c>
    </row>
    <row r="40" spans="2:18" ht="54" customHeight="1">
      <c r="B40" s="88" t="s">
        <v>80</v>
      </c>
      <c r="C40" s="90">
        <v>2859.5499999999997</v>
      </c>
      <c r="D40" s="90">
        <v>34.174</v>
      </c>
      <c r="E40" s="90">
        <v>0</v>
      </c>
      <c r="F40" s="90">
        <v>0</v>
      </c>
      <c r="G40" s="90">
        <v>0</v>
      </c>
      <c r="H40" s="90"/>
      <c r="I40" s="90">
        <v>26.8</v>
      </c>
      <c r="J40" s="90">
        <v>15.69</v>
      </c>
      <c r="K40" s="90"/>
      <c r="L40" s="71"/>
      <c r="M40" s="65">
        <f>SUM(C40:L40)</f>
        <v>2936.214</v>
      </c>
      <c r="N40" s="71"/>
      <c r="O40" s="65">
        <f>M40+N40</f>
        <v>2936.214</v>
      </c>
      <c r="P40" s="71"/>
      <c r="Q40" s="89">
        <f>O40+P40</f>
        <v>2936.214</v>
      </c>
      <c r="R40" s="65">
        <f t="shared" si="4"/>
        <v>0.3601832679097154</v>
      </c>
    </row>
    <row r="41" spans="2:18" ht="36" customHeight="1">
      <c r="B41" s="88"/>
      <c r="C41" s="90"/>
      <c r="D41" s="71"/>
      <c r="E41" s="71"/>
      <c r="F41" s="71"/>
      <c r="G41" s="71"/>
      <c r="H41" s="71"/>
      <c r="I41" s="71"/>
      <c r="J41" s="71"/>
      <c r="K41" s="71"/>
      <c r="L41" s="71"/>
      <c r="M41" s="65"/>
      <c r="N41" s="71"/>
      <c r="O41" s="65"/>
      <c r="P41" s="71"/>
      <c r="Q41" s="89"/>
      <c r="R41" s="65"/>
    </row>
    <row r="42" spans="2:18" ht="12.75" customHeight="1">
      <c r="B42" s="93"/>
      <c r="C42" s="92"/>
      <c r="D42" s="92"/>
      <c r="E42" s="92"/>
      <c r="F42" s="92"/>
      <c r="G42" s="92"/>
      <c r="H42" s="92"/>
      <c r="I42" s="92"/>
      <c r="J42" s="92"/>
      <c r="K42" s="92"/>
      <c r="L42" s="61"/>
      <c r="M42" s="62"/>
      <c r="N42" s="60"/>
      <c r="O42" s="62"/>
      <c r="P42" s="60"/>
      <c r="Q42" s="63"/>
      <c r="R42" s="62"/>
    </row>
    <row r="43" spans="2:18" s="58" customFormat="1" ht="30.75" customHeight="1">
      <c r="B43" s="94" t="s">
        <v>81</v>
      </c>
      <c r="C43" s="60">
        <f>C44+C57+C60+C63</f>
        <v>30842.188809999996</v>
      </c>
      <c r="D43" s="60">
        <f aca="true" t="shared" si="8" ref="D43:L43">D44+D57+D60+D63+D64</f>
        <v>13761.189134000002</v>
      </c>
      <c r="E43" s="60">
        <f>E44+E57+E60+E63+E64</f>
        <v>13749.352016</v>
      </c>
      <c r="F43" s="60">
        <f t="shared" si="8"/>
        <v>244.83229400000002</v>
      </c>
      <c r="G43" s="60">
        <f t="shared" si="8"/>
        <v>6918.620153000001</v>
      </c>
      <c r="H43" s="60">
        <f t="shared" si="8"/>
        <v>0</v>
      </c>
      <c r="I43" s="60">
        <f t="shared" si="8"/>
        <v>4259.311335</v>
      </c>
      <c r="J43" s="60">
        <f>J44+J57+J60+J63+J64</f>
        <v>45.739999999999995</v>
      </c>
      <c r="K43" s="60">
        <f t="shared" si="8"/>
        <v>10.416</v>
      </c>
      <c r="L43" s="62">
        <f t="shared" si="8"/>
        <v>478.12600999999995</v>
      </c>
      <c r="M43" s="62">
        <f>SUM(C43:L43)</f>
        <v>70309.77575200002</v>
      </c>
      <c r="N43" s="60">
        <f>N44+N57+N60+N63+N64</f>
        <v>-11480.091679314286</v>
      </c>
      <c r="O43" s="62">
        <f aca="true" t="shared" si="9" ref="O43:O63">M43+N43</f>
        <v>58829.68407268573</v>
      </c>
      <c r="P43" s="60">
        <f>P44+P57+P60+P63+P64</f>
        <v>-815.764</v>
      </c>
      <c r="Q43" s="63">
        <f aca="true" t="shared" si="10" ref="Q43:Q63">O43+P43</f>
        <v>58013.92007268573</v>
      </c>
      <c r="R43" s="62">
        <f>Q43/$Q$8*100</f>
        <v>7.116526014804432</v>
      </c>
    </row>
    <row r="44" spans="2:18" ht="19.5" customHeight="1">
      <c r="B44" s="95" t="s">
        <v>82</v>
      </c>
      <c r="C44" s="60">
        <f>SUM(C45:C49)+C56</f>
        <v>30279.090809999994</v>
      </c>
      <c r="D44" s="60">
        <f>D45+D46+D47+D48+D49+D56</f>
        <v>12936.785378000002</v>
      </c>
      <c r="E44" s="61">
        <f>E45+E46+E47+E48+E49+E56</f>
        <v>13760.04385</v>
      </c>
      <c r="F44" s="61">
        <f aca="true" t="shared" si="11" ref="F44:L44">F45+F46+F47+F48+F49+F56</f>
        <v>249.20229400000002</v>
      </c>
      <c r="G44" s="61">
        <f t="shared" si="11"/>
        <v>6926.969322</v>
      </c>
      <c r="H44" s="61">
        <f t="shared" si="11"/>
        <v>0</v>
      </c>
      <c r="I44" s="60">
        <f>I45+I46+I47+I48+I49+I56</f>
        <v>4186.685335</v>
      </c>
      <c r="J44" s="60">
        <f t="shared" si="11"/>
        <v>45.739999999999995</v>
      </c>
      <c r="K44" s="96">
        <f t="shared" si="11"/>
        <v>10.416</v>
      </c>
      <c r="L44" s="60">
        <f t="shared" si="11"/>
        <v>311.14480999999995</v>
      </c>
      <c r="M44" s="65">
        <f aca="true" t="shared" si="12" ref="M44:M63">SUM(C44:L44)</f>
        <v>68706.07779899999</v>
      </c>
      <c r="N44" s="60">
        <f>N45+N46+N47+N48+N49+N56</f>
        <v>-11442.551079314286</v>
      </c>
      <c r="O44" s="65">
        <f t="shared" si="9"/>
        <v>57263.5267196857</v>
      </c>
      <c r="P44" s="60">
        <f>P45+P46+P47+P48+P49+P56</f>
        <v>0</v>
      </c>
      <c r="Q44" s="89">
        <f t="shared" si="10"/>
        <v>57263.5267196857</v>
      </c>
      <c r="R44" s="65">
        <f>Q44/$Q$8*100</f>
        <v>7.024475799765175</v>
      </c>
    </row>
    <row r="45" spans="1:18" ht="23.25" customHeight="1">
      <c r="A45" s="97"/>
      <c r="B45" s="98" t="s">
        <v>83</v>
      </c>
      <c r="C45" s="99">
        <v>5698.159369</v>
      </c>
      <c r="D45" s="100">
        <v>7521.790000000001</v>
      </c>
      <c r="E45" s="66">
        <v>53.709</v>
      </c>
      <c r="F45" s="66">
        <v>26.519</v>
      </c>
      <c r="G45" s="66">
        <v>68.441</v>
      </c>
      <c r="H45" s="66"/>
      <c r="I45" s="68">
        <v>2685.86736</v>
      </c>
      <c r="J45" s="100"/>
      <c r="K45" s="68"/>
      <c r="L45" s="100">
        <v>84.99449</v>
      </c>
      <c r="M45" s="65">
        <f t="shared" si="12"/>
        <v>16139.480219000003</v>
      </c>
      <c r="N45" s="101"/>
      <c r="O45" s="65">
        <f t="shared" si="9"/>
        <v>16139.480219000003</v>
      </c>
      <c r="P45" s="101"/>
      <c r="Q45" s="89">
        <f t="shared" si="10"/>
        <v>16139.480219000003</v>
      </c>
      <c r="R45" s="65">
        <f aca="true" t="shared" si="13" ref="R43:R63">Q45/$Q$8*100</f>
        <v>1.9798184763248288</v>
      </c>
    </row>
    <row r="46" spans="1:18" ht="23.25" customHeight="1">
      <c r="A46" s="97"/>
      <c r="B46" s="98" t="s">
        <v>84</v>
      </c>
      <c r="C46" s="100">
        <v>1037.165441</v>
      </c>
      <c r="D46" s="100">
        <v>3078.2200000000003</v>
      </c>
      <c r="E46" s="66">
        <v>99.144</v>
      </c>
      <c r="F46" s="66">
        <v>7.904</v>
      </c>
      <c r="G46" s="102">
        <v>5658.81</v>
      </c>
      <c r="H46" s="66">
        <v>0</v>
      </c>
      <c r="I46" s="68">
        <v>1048.920901</v>
      </c>
      <c r="J46" s="68"/>
      <c r="K46" s="68">
        <v>2.269</v>
      </c>
      <c r="L46" s="68">
        <v>214.08531</v>
      </c>
      <c r="M46" s="65">
        <f t="shared" si="12"/>
        <v>11146.518652000002</v>
      </c>
      <c r="N46" s="76">
        <v>-3318.64895</v>
      </c>
      <c r="O46" s="65">
        <f t="shared" si="9"/>
        <v>7827.869702000003</v>
      </c>
      <c r="P46" s="101"/>
      <c r="Q46" s="89">
        <f t="shared" si="10"/>
        <v>7827.869702000003</v>
      </c>
      <c r="R46" s="65">
        <f t="shared" si="13"/>
        <v>0.9602391685475961</v>
      </c>
    </row>
    <row r="47" spans="1:18" ht="17.25" customHeight="1">
      <c r="A47" s="97"/>
      <c r="B47" s="98" t="s">
        <v>85</v>
      </c>
      <c r="C47" s="100">
        <v>2205.087</v>
      </c>
      <c r="D47" s="100">
        <v>85.86099999999999</v>
      </c>
      <c r="E47" s="66">
        <v>0.889997</v>
      </c>
      <c r="F47" s="66">
        <v>0</v>
      </c>
      <c r="G47" s="66">
        <v>0.386455</v>
      </c>
      <c r="H47" s="66">
        <v>0</v>
      </c>
      <c r="I47" s="68">
        <v>0.004008</v>
      </c>
      <c r="J47" s="68">
        <v>0</v>
      </c>
      <c r="K47" s="100">
        <v>8.147</v>
      </c>
      <c r="L47" s="68">
        <v>12.06501</v>
      </c>
      <c r="M47" s="65">
        <f t="shared" si="12"/>
        <v>2312.4404699999996</v>
      </c>
      <c r="N47" s="76">
        <v>-19.520421314285713</v>
      </c>
      <c r="O47" s="65">
        <f t="shared" si="9"/>
        <v>2292.920048685714</v>
      </c>
      <c r="P47" s="101"/>
      <c r="Q47" s="89">
        <f>O47+P47</f>
        <v>2292.920048685714</v>
      </c>
      <c r="R47" s="65">
        <f t="shared" si="13"/>
        <v>0.28127085975045557</v>
      </c>
    </row>
    <row r="48" spans="1:18" ht="18.75" customHeight="1">
      <c r="A48" s="97"/>
      <c r="B48" s="98" t="s">
        <v>86</v>
      </c>
      <c r="C48" s="100">
        <v>1312.695</v>
      </c>
      <c r="D48" s="100">
        <v>636.265</v>
      </c>
      <c r="E48" s="66"/>
      <c r="F48" s="66">
        <v>0.065</v>
      </c>
      <c r="G48" s="66"/>
      <c r="H48" s="66"/>
      <c r="I48" s="68"/>
      <c r="J48" s="100"/>
      <c r="K48" s="96"/>
      <c r="L48" s="100"/>
      <c r="M48" s="65">
        <f t="shared" si="12"/>
        <v>1949.025</v>
      </c>
      <c r="N48" s="101"/>
      <c r="O48" s="65">
        <f t="shared" si="9"/>
        <v>1949.025</v>
      </c>
      <c r="P48" s="101"/>
      <c r="Q48" s="89">
        <f t="shared" si="10"/>
        <v>1949.025</v>
      </c>
      <c r="R48" s="65">
        <f t="shared" si="13"/>
        <v>0.23908550049067714</v>
      </c>
    </row>
    <row r="49" spans="1:18" ht="26.25" customHeight="1">
      <c r="A49" s="97"/>
      <c r="B49" s="103" t="s">
        <v>87</v>
      </c>
      <c r="C49" s="96">
        <v>19953.509</v>
      </c>
      <c r="D49" s="96">
        <v>1614.649378</v>
      </c>
      <c r="E49" s="96">
        <v>13606.300853</v>
      </c>
      <c r="F49" s="96">
        <v>214.71429400000002</v>
      </c>
      <c r="G49" s="96">
        <v>1199.3318669999999</v>
      </c>
      <c r="H49" s="96">
        <v>0</v>
      </c>
      <c r="I49" s="96">
        <v>451.893066</v>
      </c>
      <c r="J49" s="96">
        <v>45.739999999999995</v>
      </c>
      <c r="K49" s="96">
        <v>0</v>
      </c>
      <c r="L49" s="96">
        <v>0</v>
      </c>
      <c r="M49" s="65">
        <f t="shared" si="12"/>
        <v>37086.138457999994</v>
      </c>
      <c r="N49" s="96">
        <f>N50+N51+N53+N55+N52+N54</f>
        <v>-8089.309078</v>
      </c>
      <c r="O49" s="65">
        <f t="shared" si="9"/>
        <v>28996.829379999996</v>
      </c>
      <c r="P49" s="96">
        <f>P50+P51+P53+P55+P52</f>
        <v>0</v>
      </c>
      <c r="Q49" s="89">
        <f t="shared" si="10"/>
        <v>28996.829379999996</v>
      </c>
      <c r="R49" s="65">
        <f t="shared" si="13"/>
        <v>3.5570202870461234</v>
      </c>
    </row>
    <row r="50" spans="1:18" ht="32.25" customHeight="1">
      <c r="A50" s="97"/>
      <c r="B50" s="104" t="s">
        <v>88</v>
      </c>
      <c r="C50" s="100">
        <v>6976.055</v>
      </c>
      <c r="D50" s="68">
        <v>151.82999999999993</v>
      </c>
      <c r="E50" s="105">
        <v>0.024946</v>
      </c>
      <c r="F50" s="105">
        <v>45.877</v>
      </c>
      <c r="G50" s="105">
        <v>748.745</v>
      </c>
      <c r="H50" s="105">
        <v>0</v>
      </c>
      <c r="I50" s="100">
        <v>92.39</v>
      </c>
      <c r="J50" s="100"/>
      <c r="K50" s="60"/>
      <c r="L50" s="68"/>
      <c r="M50" s="65">
        <f t="shared" si="12"/>
        <v>8014.921946</v>
      </c>
      <c r="N50" s="76">
        <v>-7723.662088000001</v>
      </c>
      <c r="O50" s="65">
        <f t="shared" si="9"/>
        <v>291.25985799999944</v>
      </c>
      <c r="P50" s="101"/>
      <c r="Q50" s="89">
        <f t="shared" si="10"/>
        <v>291.25985799999944</v>
      </c>
      <c r="R50" s="65">
        <f t="shared" si="13"/>
        <v>0.03572863812561328</v>
      </c>
    </row>
    <row r="51" spans="1:18" ht="15">
      <c r="A51" s="97"/>
      <c r="B51" s="106" t="s">
        <v>89</v>
      </c>
      <c r="C51" s="100">
        <v>2983.322</v>
      </c>
      <c r="D51" s="68">
        <v>41.189</v>
      </c>
      <c r="E51" s="66">
        <v>0</v>
      </c>
      <c r="F51" s="66">
        <v>0.037</v>
      </c>
      <c r="G51" s="66"/>
      <c r="H51" s="66"/>
      <c r="I51" s="68">
        <v>63.08</v>
      </c>
      <c r="J51" s="68"/>
      <c r="K51" s="68"/>
      <c r="L51" s="68"/>
      <c r="M51" s="65">
        <f t="shared" si="12"/>
        <v>3087.6279999999997</v>
      </c>
      <c r="N51" s="76">
        <v>-23.45843</v>
      </c>
      <c r="O51" s="65">
        <f>M51+N51</f>
        <v>3064.1695699999996</v>
      </c>
      <c r="P51" s="101"/>
      <c r="Q51" s="89">
        <f t="shared" si="10"/>
        <v>3064.1695699999996</v>
      </c>
      <c r="R51" s="65">
        <f t="shared" si="13"/>
        <v>0.3758794860157016</v>
      </c>
    </row>
    <row r="52" spans="1:18" ht="38.25" customHeight="1">
      <c r="A52" s="97"/>
      <c r="B52" s="79" t="s">
        <v>90</v>
      </c>
      <c r="C52" s="100">
        <v>43.592</v>
      </c>
      <c r="D52" s="68">
        <v>107.15400000000001</v>
      </c>
      <c r="E52" s="68"/>
      <c r="F52" s="68">
        <v>0</v>
      </c>
      <c r="G52" s="68"/>
      <c r="H52" s="66"/>
      <c r="I52" s="68">
        <v>26.031</v>
      </c>
      <c r="J52" s="68">
        <v>30.049999999999997</v>
      </c>
      <c r="K52" s="68"/>
      <c r="L52" s="68"/>
      <c r="M52" s="65">
        <f t="shared" si="12"/>
        <v>206.827</v>
      </c>
      <c r="N52" s="76">
        <v>-23.87332</v>
      </c>
      <c r="O52" s="65">
        <f t="shared" si="9"/>
        <v>182.95368</v>
      </c>
      <c r="P52" s="107"/>
      <c r="Q52" s="87">
        <f t="shared" si="10"/>
        <v>182.95368</v>
      </c>
      <c r="R52" s="65">
        <f t="shared" si="13"/>
        <v>0.02244279685966634</v>
      </c>
    </row>
    <row r="53" spans="1:18" ht="15">
      <c r="A53" s="97"/>
      <c r="B53" s="106" t="s">
        <v>91</v>
      </c>
      <c r="C53" s="100">
        <v>6438.691</v>
      </c>
      <c r="D53" s="68">
        <v>1109.465</v>
      </c>
      <c r="E53" s="66">
        <v>13606.074868000002</v>
      </c>
      <c r="F53" s="66">
        <v>165.335294</v>
      </c>
      <c r="G53" s="66">
        <v>450.586867</v>
      </c>
      <c r="H53" s="66"/>
      <c r="I53" s="68">
        <v>16.742</v>
      </c>
      <c r="J53" s="68"/>
      <c r="K53" s="68"/>
      <c r="L53" s="68"/>
      <c r="M53" s="65">
        <f t="shared" si="12"/>
        <v>21786.895029</v>
      </c>
      <c r="N53" s="101"/>
      <c r="O53" s="65">
        <f t="shared" si="9"/>
        <v>21786.895029</v>
      </c>
      <c r="P53" s="101"/>
      <c r="Q53" s="89">
        <f t="shared" si="10"/>
        <v>21786.895029</v>
      </c>
      <c r="R53" s="65">
        <f>Q53/$Q$8*100</f>
        <v>2.672582805323847</v>
      </c>
    </row>
    <row r="54" spans="1:18" ht="74.25" customHeight="1">
      <c r="A54" s="97"/>
      <c r="B54" s="79" t="s">
        <v>92</v>
      </c>
      <c r="C54" s="100">
        <v>3141.483</v>
      </c>
      <c r="D54" s="68">
        <v>45.889378</v>
      </c>
      <c r="E54" s="66"/>
      <c r="F54" s="66">
        <v>0</v>
      </c>
      <c r="G54" s="66"/>
      <c r="H54" s="66"/>
      <c r="I54" s="68">
        <v>160.765066</v>
      </c>
      <c r="J54" s="68">
        <v>15.69</v>
      </c>
      <c r="K54" s="68"/>
      <c r="L54" s="68"/>
      <c r="M54" s="65">
        <f t="shared" si="12"/>
        <v>3363.827444</v>
      </c>
      <c r="N54" s="108">
        <v>-318.31524</v>
      </c>
      <c r="O54" s="65">
        <f t="shared" si="9"/>
        <v>3045.512204</v>
      </c>
      <c r="P54" s="101"/>
      <c r="Q54" s="89">
        <f t="shared" si="10"/>
        <v>3045.512204</v>
      </c>
      <c r="R54" s="65">
        <f t="shared" si="13"/>
        <v>0.3735908002944063</v>
      </c>
    </row>
    <row r="55" spans="1:18" ht="15">
      <c r="A55" s="97"/>
      <c r="B55" s="106" t="s">
        <v>93</v>
      </c>
      <c r="C55" s="100">
        <v>370.366</v>
      </c>
      <c r="D55" s="68">
        <v>159.122</v>
      </c>
      <c r="E55" s="66">
        <v>0.201039</v>
      </c>
      <c r="F55" s="66">
        <v>3.465</v>
      </c>
      <c r="G55" s="66">
        <v>0</v>
      </c>
      <c r="H55" s="66"/>
      <c r="I55" s="68">
        <v>92.885</v>
      </c>
      <c r="J55" s="68">
        <v>0</v>
      </c>
      <c r="K55" s="68"/>
      <c r="L55" s="68"/>
      <c r="M55" s="65">
        <f t="shared" si="12"/>
        <v>626.0390390000001</v>
      </c>
      <c r="N55" s="101"/>
      <c r="O55" s="65">
        <f t="shared" si="9"/>
        <v>626.0390390000001</v>
      </c>
      <c r="P55" s="101"/>
      <c r="Q55" s="89">
        <f t="shared" si="10"/>
        <v>626.0390390000001</v>
      </c>
      <c r="R55" s="65">
        <f t="shared" si="13"/>
        <v>0.07679576042688913</v>
      </c>
    </row>
    <row r="56" spans="1:18" s="101" customFormat="1" ht="31.5" customHeight="1">
      <c r="A56" s="109"/>
      <c r="B56" s="110" t="s">
        <v>94</v>
      </c>
      <c r="C56" s="100">
        <v>72.475</v>
      </c>
      <c r="D56" s="68">
        <v>0</v>
      </c>
      <c r="E56" s="66">
        <v>0</v>
      </c>
      <c r="F56" s="66"/>
      <c r="G56" s="66"/>
      <c r="H56" s="66"/>
      <c r="I56" s="68"/>
      <c r="J56" s="65">
        <v>0</v>
      </c>
      <c r="K56" s="65"/>
      <c r="L56" s="68"/>
      <c r="M56" s="65">
        <f t="shared" si="12"/>
        <v>72.475</v>
      </c>
      <c r="N56" s="76">
        <v>-15.07263</v>
      </c>
      <c r="O56" s="65">
        <f t="shared" si="9"/>
        <v>57.40236999999999</v>
      </c>
      <c r="Q56" s="89">
        <f t="shared" si="10"/>
        <v>57.40236999999999</v>
      </c>
      <c r="R56" s="65">
        <f t="shared" si="13"/>
        <v>0.007041507605495582</v>
      </c>
    </row>
    <row r="57" spans="1:18" ht="19.5" customHeight="1">
      <c r="A57" s="97"/>
      <c r="B57" s="95" t="s">
        <v>95</v>
      </c>
      <c r="C57" s="65">
        <v>290.417</v>
      </c>
      <c r="D57" s="65">
        <v>577.9449999999999</v>
      </c>
      <c r="E57" s="67">
        <v>0.217166</v>
      </c>
      <c r="F57" s="67">
        <v>0</v>
      </c>
      <c r="G57" s="67">
        <v>0.005831</v>
      </c>
      <c r="H57" s="67">
        <v>0</v>
      </c>
      <c r="I57" s="65">
        <v>78.122</v>
      </c>
      <c r="J57" s="65">
        <v>0</v>
      </c>
      <c r="K57" s="68">
        <v>0</v>
      </c>
      <c r="L57" s="65">
        <v>133.61260000000001</v>
      </c>
      <c r="M57" s="65">
        <f t="shared" si="12"/>
        <v>1080.3195969999997</v>
      </c>
      <c r="N57" s="65">
        <f>N58+N59</f>
        <v>-4.172</v>
      </c>
      <c r="O57" s="65">
        <f t="shared" si="9"/>
        <v>1076.1475969999997</v>
      </c>
      <c r="P57" s="101">
        <f>P58+P59</f>
        <v>0</v>
      </c>
      <c r="Q57" s="89">
        <f>O57+P57</f>
        <v>1076.1475969999997</v>
      </c>
      <c r="R57" s="65">
        <f t="shared" si="13"/>
        <v>0.13201025478410203</v>
      </c>
    </row>
    <row r="58" spans="1:18" ht="19.5" customHeight="1">
      <c r="A58" s="97"/>
      <c r="B58" s="106" t="s">
        <v>96</v>
      </c>
      <c r="C58" s="68">
        <v>290.417</v>
      </c>
      <c r="D58" s="100">
        <v>568.434</v>
      </c>
      <c r="E58" s="66">
        <v>0.217166</v>
      </c>
      <c r="F58" s="66">
        <v>0</v>
      </c>
      <c r="G58" s="66">
        <v>0.005831</v>
      </c>
      <c r="H58" s="66"/>
      <c r="I58" s="68">
        <v>78.122</v>
      </c>
      <c r="J58" s="68">
        <v>0</v>
      </c>
      <c r="K58" s="65">
        <v>0</v>
      </c>
      <c r="L58" s="100">
        <v>133.61260000000001</v>
      </c>
      <c r="M58" s="65">
        <f t="shared" si="12"/>
        <v>1070.8085969999997</v>
      </c>
      <c r="N58" s="65">
        <v>-4.172</v>
      </c>
      <c r="O58" s="65">
        <f t="shared" si="9"/>
        <v>1066.6365969999997</v>
      </c>
      <c r="P58" s="101"/>
      <c r="Q58" s="89">
        <f t="shared" si="10"/>
        <v>1066.6365969999997</v>
      </c>
      <c r="R58" s="65">
        <f t="shared" si="13"/>
        <v>0.13084354722767416</v>
      </c>
    </row>
    <row r="59" spans="1:18" ht="19.5" customHeight="1">
      <c r="A59" s="97"/>
      <c r="B59" s="106" t="s">
        <v>97</v>
      </c>
      <c r="C59" s="68">
        <v>0</v>
      </c>
      <c r="D59" s="100">
        <v>9.511</v>
      </c>
      <c r="E59" s="105"/>
      <c r="F59" s="105">
        <v>0</v>
      </c>
      <c r="G59" s="105"/>
      <c r="H59" s="105"/>
      <c r="I59" s="68"/>
      <c r="J59" s="65"/>
      <c r="K59" s="65"/>
      <c r="L59" s="100"/>
      <c r="M59" s="65">
        <f t="shared" si="12"/>
        <v>9.511</v>
      </c>
      <c r="N59" s="108"/>
      <c r="O59" s="65">
        <f t="shared" si="9"/>
        <v>9.511</v>
      </c>
      <c r="P59" s="101"/>
      <c r="Q59" s="89">
        <f t="shared" si="10"/>
        <v>9.511</v>
      </c>
      <c r="R59" s="65">
        <f t="shared" si="13"/>
        <v>0.0011667075564278703</v>
      </c>
    </row>
    <row r="60" spans="1:18" ht="23.25" customHeight="1">
      <c r="A60" s="97"/>
      <c r="B60" s="95" t="s">
        <v>77</v>
      </c>
      <c r="C60" s="96">
        <v>502.42900000000003</v>
      </c>
      <c r="D60" s="96">
        <v>311.25899999999996</v>
      </c>
      <c r="E60" s="96">
        <v>0</v>
      </c>
      <c r="F60" s="96">
        <v>0</v>
      </c>
      <c r="G60" s="96">
        <v>0</v>
      </c>
      <c r="H60" s="105"/>
      <c r="I60" s="96">
        <v>2.076</v>
      </c>
      <c r="J60" s="65"/>
      <c r="K60" s="65">
        <v>0</v>
      </c>
      <c r="L60" s="96">
        <v>33.3686</v>
      </c>
      <c r="M60" s="65">
        <f t="shared" si="12"/>
        <v>849.1326</v>
      </c>
      <c r="N60" s="96">
        <f>N61+N62</f>
        <v>-33.3686</v>
      </c>
      <c r="O60" s="65">
        <f t="shared" si="9"/>
        <v>815.764</v>
      </c>
      <c r="P60" s="96">
        <f>P61+P62</f>
        <v>-815.764</v>
      </c>
      <c r="Q60" s="89">
        <f t="shared" si="10"/>
        <v>0</v>
      </c>
      <c r="R60" s="65">
        <f t="shared" si="13"/>
        <v>0</v>
      </c>
    </row>
    <row r="61" spans="1:18" ht="15">
      <c r="A61" s="97"/>
      <c r="B61" s="111" t="s">
        <v>98</v>
      </c>
      <c r="C61" s="112">
        <v>13.168</v>
      </c>
      <c r="D61" s="100">
        <v>0</v>
      </c>
      <c r="E61" s="105">
        <v>0</v>
      </c>
      <c r="F61" s="105">
        <v>0</v>
      </c>
      <c r="G61" s="105"/>
      <c r="H61" s="105">
        <v>0</v>
      </c>
      <c r="I61" s="100">
        <v>0</v>
      </c>
      <c r="J61" s="65"/>
      <c r="K61" s="65"/>
      <c r="L61" s="100"/>
      <c r="M61" s="91">
        <f t="shared" si="12"/>
        <v>13.168</v>
      </c>
      <c r="N61" s="101"/>
      <c r="O61" s="65">
        <f t="shared" si="9"/>
        <v>13.168</v>
      </c>
      <c r="P61" s="101">
        <f>-O61</f>
        <v>-13.168</v>
      </c>
      <c r="Q61" s="89"/>
      <c r="R61" s="65">
        <f t="shared" si="13"/>
        <v>0</v>
      </c>
    </row>
    <row r="62" spans="1:18" ht="19.5" customHeight="1">
      <c r="A62" s="97"/>
      <c r="B62" s="111" t="s">
        <v>99</v>
      </c>
      <c r="C62" s="100">
        <v>489.261</v>
      </c>
      <c r="D62" s="100">
        <v>311.25899999999996</v>
      </c>
      <c r="E62" s="105">
        <v>0</v>
      </c>
      <c r="F62" s="105">
        <v>0</v>
      </c>
      <c r="G62" s="105"/>
      <c r="H62" s="105">
        <v>0</v>
      </c>
      <c r="I62" s="100">
        <v>2.076</v>
      </c>
      <c r="J62" s="65"/>
      <c r="K62" s="65"/>
      <c r="L62" s="100">
        <v>33.3686</v>
      </c>
      <c r="M62" s="65">
        <f t="shared" si="12"/>
        <v>835.9646</v>
      </c>
      <c r="N62" s="76">
        <v>-33.3686</v>
      </c>
      <c r="O62" s="65">
        <f t="shared" si="9"/>
        <v>802.596</v>
      </c>
      <c r="P62" s="101">
        <f>-O62</f>
        <v>-802.596</v>
      </c>
      <c r="Q62" s="89">
        <f t="shared" si="10"/>
        <v>0</v>
      </c>
      <c r="R62" s="65">
        <f t="shared" si="13"/>
        <v>0</v>
      </c>
    </row>
    <row r="63" spans="1:18" ht="34.5" customHeight="1">
      <c r="A63" s="97"/>
      <c r="B63" s="113" t="s">
        <v>100</v>
      </c>
      <c r="C63" s="100">
        <v>-229.748</v>
      </c>
      <c r="D63" s="100">
        <v>-64.800244</v>
      </c>
      <c r="E63" s="105">
        <v>-10.909</v>
      </c>
      <c r="F63" s="105">
        <v>-4.37</v>
      </c>
      <c r="G63" s="105">
        <v>-8.355</v>
      </c>
      <c r="H63" s="105"/>
      <c r="I63" s="105">
        <v>-7.572</v>
      </c>
      <c r="J63" s="65"/>
      <c r="K63" s="100"/>
      <c r="L63" s="100"/>
      <c r="M63" s="65">
        <f t="shared" si="12"/>
        <v>-325.754244</v>
      </c>
      <c r="N63" s="101"/>
      <c r="O63" s="65">
        <f t="shared" si="9"/>
        <v>-325.754244</v>
      </c>
      <c r="P63" s="101"/>
      <c r="Q63" s="89">
        <f t="shared" si="10"/>
        <v>-325.754244</v>
      </c>
      <c r="R63" s="65">
        <f t="shared" si="13"/>
        <v>-0.039960039744847894</v>
      </c>
    </row>
    <row r="64" spans="2:18" ht="12" customHeight="1">
      <c r="B64" s="113"/>
      <c r="C64" s="100"/>
      <c r="D64" s="100"/>
      <c r="E64" s="105"/>
      <c r="F64" s="105"/>
      <c r="G64" s="105"/>
      <c r="H64" s="105"/>
      <c r="I64" s="60"/>
      <c r="J64" s="65"/>
      <c r="K64" s="100"/>
      <c r="L64" s="100"/>
      <c r="M64" s="65"/>
      <c r="N64" s="101"/>
      <c r="O64" s="65"/>
      <c r="P64" s="101"/>
      <c r="Q64" s="89"/>
      <c r="R64" s="65"/>
    </row>
    <row r="65" spans="2:18" ht="34.5" customHeight="1" thickBot="1">
      <c r="B65" s="114" t="s">
        <v>101</v>
      </c>
      <c r="C65" s="115">
        <f aca="true" t="shared" si="14" ref="C65:L65">C16-C43</f>
        <v>-5250.284157999995</v>
      </c>
      <c r="D65" s="115">
        <f t="shared" si="14"/>
        <v>4858.633207000001</v>
      </c>
      <c r="E65" s="116">
        <f t="shared" si="14"/>
        <v>367.7848520000007</v>
      </c>
      <c r="F65" s="116">
        <f t="shared" si="14"/>
        <v>282.687502</v>
      </c>
      <c r="G65" s="116">
        <f t="shared" si="14"/>
        <v>-405.64106699999957</v>
      </c>
      <c r="H65" s="116">
        <f t="shared" si="14"/>
        <v>0</v>
      </c>
      <c r="I65" s="115">
        <f t="shared" si="14"/>
        <v>1029.667184</v>
      </c>
      <c r="J65" s="115">
        <f t="shared" si="14"/>
        <v>12.829000000000008</v>
      </c>
      <c r="K65" s="115">
        <f t="shared" si="14"/>
        <v>21.445912</v>
      </c>
      <c r="L65" s="115">
        <f t="shared" si="14"/>
        <v>5.347480000000132</v>
      </c>
      <c r="M65" s="115">
        <f>SUM(C65:L65)</f>
        <v>922.469912000007</v>
      </c>
      <c r="N65" s="117">
        <f>N16-N43</f>
        <v>0</v>
      </c>
      <c r="O65" s="115">
        <f>O16-O43</f>
        <v>922.4699119999859</v>
      </c>
      <c r="P65" s="115">
        <f>P16-P43</f>
        <v>601.0450000000001</v>
      </c>
      <c r="Q65" s="118">
        <f>Q16-Q43</f>
        <v>1523.5149119999915</v>
      </c>
      <c r="R65" s="119">
        <f>Q65/$Q$8*100</f>
        <v>0.18688848282629925</v>
      </c>
    </row>
    <row r="66" ht="19.5" customHeight="1" thickTop="1"/>
  </sheetData>
  <sheetProtection/>
  <mergeCells count="6">
    <mergeCell ref="R14:R15"/>
    <mergeCell ref="Q14:Q15"/>
    <mergeCell ref="N2:R2"/>
    <mergeCell ref="B3:R3"/>
    <mergeCell ref="B4:R4"/>
    <mergeCell ref="Q10:R13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rowBreaks count="1" manualBreakCount="1">
    <brk id="41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ALINA-MIRELA RĂDUŢĂ</dc:creator>
  <cp:keywords/>
  <dc:description/>
  <cp:lastModifiedBy>MIHAELA SIMION</cp:lastModifiedBy>
  <cp:lastPrinted>2017-04-25T08:05:47Z</cp:lastPrinted>
  <dcterms:created xsi:type="dcterms:W3CDTF">2017-04-24T15:11:04Z</dcterms:created>
  <dcterms:modified xsi:type="dcterms:W3CDTF">2017-04-25T08:05:52Z</dcterms:modified>
  <cp:category/>
  <cp:version/>
  <cp:contentType/>
  <cp:contentStatus/>
</cp:coreProperties>
</file>