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noiembrie 20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'[3]BoP'!#REF!</definedName>
    <definedName name="____CPI98">'[4]REER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'[5]Annual Tables'!#REF!</definedName>
    <definedName name="____PAG2">'[5]Index'!#REF!</definedName>
    <definedName name="____PAG3">'[5]Index'!#REF!</definedName>
    <definedName name="____PAG4">'[5]Index'!#REF!</definedName>
    <definedName name="____PAG5">'[5]Index'!#REF!</definedName>
    <definedName name="____PAG6">'[5]Index'!#REF!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'[4]REER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'[3]RES'!#REF!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'[6]INT_RATES_old'!$A$1:$I$34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'[7]EU2DBase'!$C$1:$F$196</definedName>
    <definedName name="____UKR2">'[7]EU2DBase'!$G$1:$U$196</definedName>
    <definedName name="____UKR3">'[7]EU2DBase'!#REF!</definedName>
    <definedName name="____WEO1">#REF!</definedName>
    <definedName name="____WEO2">#REF!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'[4]REER Forecast'!#REF!</definedName>
    <definedName name="___prt1">#REF!</definedName>
    <definedName name="___prt2">#REF!</definedName>
    <definedName name="___rep1">#REF!</definedName>
    <definedName name="___rep2">#REF!</definedName>
    <definedName name="___RES2">'[3]RES'!#REF!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'[6]INT_RATES_old'!$A$1:$I$34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'[7]EU2DBase'!$C$1:$F$196</definedName>
    <definedName name="___UKR2">'[7]EU2DBase'!$G$1:$U$196</definedName>
    <definedName name="___UKR3">'[8]EU2DBase'!#REF!</definedName>
    <definedName name="___WEO1">#REF!</definedName>
    <definedName name="___WEO2">#REF!</definedName>
    <definedName name="__0absorc">'[9]Programa'!#REF!</definedName>
    <definedName name="__0c">'[9]Programa'!#REF!</definedName>
    <definedName name="__123Graph_ADEFINITION">'[10]NBM'!#REF!</definedName>
    <definedName name="__123Graph_ADEFINITION2">'[10]NBM'!#REF!</definedName>
    <definedName name="__123Graph_BDEFINITION">'[10]NBM'!#REF!</definedName>
    <definedName name="__123Graph_BDEFINITION2">'[10]NBM'!#REF!</definedName>
    <definedName name="__123Graph_BFITB2">'[11]FITB_all'!#REF!</definedName>
    <definedName name="__123Graph_BFITB3">'[11]FITB_all'!#REF!</definedName>
    <definedName name="__123Graph_BGDP">'[12]Quarterly Program'!#REF!</definedName>
    <definedName name="__123Graph_BMONEY">'[12]Quarterly Program'!#REF!</definedName>
    <definedName name="__123Graph_BTBILL2">'[11]FITB_all'!#REF!</definedName>
    <definedName name="__123Graph_CDEFINITION2">'[13]NBM'!#REF!</definedName>
    <definedName name="__123Graph_DDEFINITION2">'[13]NBM'!#REF!</definedName>
    <definedName name="__a47">___BOP2 '[14]LINK'!$A$1:$A$42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'[8]EU2DBase'!$C$1:$F$196</definedName>
    <definedName name="__UKR2">'[8]EU2DBase'!$G$1:$U$196</definedName>
    <definedName name="__UKR3">'[8]EU2DBase'!#REF!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'[14]LINK'!$A$1:$A$42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'[3]BoP'!#REF!</definedName>
    <definedName name="_C">#REF!</definedName>
    <definedName name="_C_14">#REF!</definedName>
    <definedName name="_C_25">#REF!</definedName>
    <definedName name="_CPI98">'[4]REER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'[15]Assumptions'!#REF!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'[15]Assumptions'!#REF!</definedName>
    <definedName name="_Macros_Import_.qbop">_Macros_Import_.qbop</definedName>
    <definedName name="_Macros_Import__qbop">_Macros_Import__qbop</definedName>
    <definedName name="_MTS2">'[5]Annual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'[5]Index'!#REF!</definedName>
    <definedName name="_PAG3">'[5]Index'!#REF!</definedName>
    <definedName name="_PAG4">'[5]Index'!#REF!</definedName>
    <definedName name="_PAG5">'[5]Index'!#REF!</definedName>
    <definedName name="_PAG6">'[5]Index'!#REF!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'[4]REER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'[3]RES'!#REF!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'[8]EU2DBase'!$C$1:$F$196</definedName>
    <definedName name="_UKR2">'[8]EU2DBase'!$G$1:$U$196</definedName>
    <definedName name="_UKR3">'[7]EU2DBase'!#REF!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'[14]LINK'!$A$1:$A$42</definedName>
    <definedName name="a_11">___BOP2 '[14]LINK'!$A$1:$A$42</definedName>
    <definedName name="a_14">#REF!</definedName>
    <definedName name="a_15">___BOP2 '[14]LINK'!$A$1:$A$42</definedName>
    <definedName name="a_17">___BOP2 '[14]LINK'!$A$1:$A$42</definedName>
    <definedName name="a_2">#REF!</definedName>
    <definedName name="a_20">___BOP2 '[14]LINK'!$A$1:$A$42</definedName>
    <definedName name="a_22">___BOP2 '[14]LINK'!$A$1:$A$42</definedName>
    <definedName name="a_24">___BOP2 '[14]LINK'!$A$1:$A$42</definedName>
    <definedName name="a_25">#REF!</definedName>
    <definedName name="a_28">___BOP2 '[14]LINK'!$A$1:$A$42</definedName>
    <definedName name="a_37">___BOP2 '[14]LINK'!$A$1:$A$42</definedName>
    <definedName name="a_38">___BOP2 '[14]LINK'!$A$1:$A$42</definedName>
    <definedName name="a_46">___BOP2 '[14]LINK'!$A$1:$A$42</definedName>
    <definedName name="a_47">___BOP2 '[14]LINK'!$A$1:$A$42</definedName>
    <definedName name="a_49">___BOP2 '[14]LINK'!$A$1:$A$42</definedName>
    <definedName name="a_54">___BOP2 '[14]LINK'!$A$1:$A$42</definedName>
    <definedName name="a_55">___BOP2 '[14]LINK'!$A$1:$A$42</definedName>
    <definedName name="a_56">___BOP2 '[14]LINK'!$A$1:$A$42</definedName>
    <definedName name="a_57">___BOP2 '[14]LINK'!$A$1:$A$42</definedName>
    <definedName name="a_61">___BOP2 '[14]LINK'!$A$1:$A$42</definedName>
    <definedName name="a_64">___BOP2 '[14]LINK'!$A$1:$A$42</definedName>
    <definedName name="a_65">___BOP2 '[14]LINK'!$A$1:$A$42</definedName>
    <definedName name="a_66">___BOP2 '[14]LINK'!$A$1:$A$42</definedName>
    <definedName name="a47">[0]!___BOP2 '[14]LINK'!$A$1:$A$42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'[16]Montabs'!$B$88:$CO$425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'[17]BFtab10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'[18]WEO'!#REF!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'[2]data input'!#REF!</definedName>
    <definedName name="bas2">'[2]data input'!#REF!</definedName>
    <definedName name="bas3">'[2]data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'[3]BoP'!#REF!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'[14]LINK'!$A$1:$A$42</definedName>
    <definedName name="CHART2_11">#REF!</definedName>
    <definedName name="chart2_15">___BOP2 '[14]LINK'!$A$1:$A$42</definedName>
    <definedName name="chart2_17">___BOP2 '[14]LINK'!$A$1:$A$42</definedName>
    <definedName name="chart2_20">___BOP2 '[14]LINK'!$A$1:$A$42</definedName>
    <definedName name="chart2_22">___BOP2 '[14]LINK'!$A$1:$A$42</definedName>
    <definedName name="chart2_24">___BOP2 '[14]LINK'!$A$1:$A$42</definedName>
    <definedName name="chart2_28">___BOP2 '[14]LINK'!$A$1:$A$42</definedName>
    <definedName name="chart2_37">___BOP2 '[14]LINK'!$A$1:$A$42</definedName>
    <definedName name="chart2_38">___BOP2 '[14]LINK'!$A$1:$A$42</definedName>
    <definedName name="chart2_46">___BOP2 '[14]LINK'!$A$1:$A$42</definedName>
    <definedName name="chart2_47">___BOP2 '[14]LINK'!$A$1:$A$42</definedName>
    <definedName name="chart2_49">___BOP2 '[14]LINK'!$A$1:$A$42</definedName>
    <definedName name="chart2_54">___BOP2 '[14]LINK'!$A$1:$A$42</definedName>
    <definedName name="chart2_55">___BOP2 '[14]LINK'!$A$1:$A$42</definedName>
    <definedName name="chart2_56">___BOP2 '[14]LINK'!$A$1:$A$42</definedName>
    <definedName name="chart2_57">___BOP2 '[14]LINK'!$A$1:$A$42</definedName>
    <definedName name="chart2_61">___BOP2 '[14]LINK'!$A$1:$A$42</definedName>
    <definedName name="chart2_64">___BOP2 '[14]LINK'!$A$1:$A$42</definedName>
    <definedName name="chart2_65">___BOP2 '[14]LINK'!$A$1:$A$42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1_1">'[30]weo_real'!#REF!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'[17]BFtab10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'[16]corresp'!$A$1:$B$37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'[4]REER Forecast'!#REF!</definedName>
    <definedName name="CPIindex">'[4]REER Forecast'!#REF!</definedName>
    <definedName name="CPImonth">'[4]REER Forecast'!#REF!</definedName>
    <definedName name="CSBT">'[16]Montabs'!$B$88:$CQ$150</definedName>
    <definedName name="CSBTN">'[16]Montabs'!$B$153:$CO$202</definedName>
    <definedName name="CSBTR">'[16]Montabs'!$B$203:$CO$243</definedName>
    <definedName name="CSIDATES_11">'[32]WEO'!#REF!</definedName>
    <definedName name="CSIDATES_66">'[32]WEO'!#REF!</definedName>
    <definedName name="CUADRO_10.3.1">'[33]fondo promedio'!$A$36:$L$74</definedName>
    <definedName name="CUADRO_10_3_1">'[33]fondo promedio'!$A$36:$L$74</definedName>
    <definedName name="CUADRO_N__4.1.3">#REF!</definedName>
    <definedName name="CUADRO_N__4_1_3">#REF!</definedName>
    <definedName name="Current_account">#REF!</definedName>
    <definedName name="CurrVintage">'[34]Current'!$D$66</definedName>
    <definedName name="CurrVintage_11">'[35]Current'!$D$66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'[36]A15'!#REF!</definedName>
    <definedName name="dateB">#REF!</definedName>
    <definedName name="dateMacro">#REF!</definedName>
    <definedName name="datemon">'[37]pms'!#REF!</definedName>
    <definedName name="dateREER">#REF!</definedName>
    <definedName name="dates_11">'[38]WEO'!#REF!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'[39]INFlevel'!#REF!</definedName>
    <definedName name="DATESA">'[7]EU2DBase'!$B$14:$B$31</definedName>
    <definedName name="DATESATKM">#REF!</definedName>
    <definedName name="DATESM">'[7]EU2DBase'!$B$88:$B$196</definedName>
    <definedName name="DATESMTKM">#REF!</definedName>
    <definedName name="DATESQ">'[7]EU2DBase'!$B$49:$B$72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'[40]Debt_Total'!#REF!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'[41]NPV_base'!#REF!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'[42]Contents'!$B$78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'[43]WEO LINK'!#REF!</definedName>
    <definedName name="EDN_11">'[44]WEO LINK'!#REF!</definedName>
    <definedName name="EDN_66">'[44]WEO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'[42]Contents'!$B$73</definedName>
    <definedName name="EDSSDESCRIPTOR_14">#REF!</definedName>
    <definedName name="EDSSDESCRIPTOR_25">#REF!</definedName>
    <definedName name="EDSSDESCRIPTOR_28">#REF!</definedName>
    <definedName name="EDSSFILE">'[42]Contents'!$B$77</definedName>
    <definedName name="EDSSFILE_14">#REF!</definedName>
    <definedName name="EDSSFILE_25">#REF!</definedName>
    <definedName name="EDSSFILE_28">#REF!</definedName>
    <definedName name="EDSSNAME">'[42]Contents'!$B$72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'[42]Contents'!$B$81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'[42]Contents'!$B$74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'[45]C'!$P$428:$T$428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'[46]Q5'!$A:$C,'[46]Q5'!$1:$7</definedName>
    <definedName name="Exch.Rate">#REF!</definedName>
    <definedName name="Exch_Rate">#REF!</definedName>
    <definedName name="exchrate">#REF!</definedName>
    <definedName name="ExitWRS">'[47]Main'!$AB$27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'[48]Q'!$D$52:$O$103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'[49]Index'!$C$21</definedName>
    <definedName name="FISUM">#REF!</definedName>
    <definedName name="FK_6_65">___BOP2 '[14]LINK'!$A$1:$A$42</definedName>
    <definedName name="FLOPEC">#REF!</definedName>
    <definedName name="FLOPEC_14">#REF!</definedName>
    <definedName name="FLOPEC_25">#REF!</definedName>
    <definedName name="FLOWS">#REF!</definedName>
    <definedName name="fmb_11">'[38]WEO'!#REF!</definedName>
    <definedName name="fmb_14">#REF!</definedName>
    <definedName name="fmb_2">'[50]WEO'!#REF!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'[51]FOREX_DAILY'!$A$9:$Q$128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'[32]WEO'!#REF!</definedName>
    <definedName name="GCENL_66">'[32]WEO'!#REF!</definedName>
    <definedName name="GCRG_11">'[32]WEO'!#REF!</definedName>
    <definedName name="GCRG_66">'[32]WEO'!#REF!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'[32]WEO'!#REF!</definedName>
    <definedName name="GGENL_66">'[32]WEO'!#REF!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'[32]WEO'!#REF!</definedName>
    <definedName name="GGRG_66">'[32]WEO'!#REF!</definedName>
    <definedName name="Grace_IDA">#REF!</definedName>
    <definedName name="Grace_NC">'[41]NPV_base'!#REF!</definedName>
    <definedName name="Grace1_IDA">#REF!</definedName>
    <definedName name="GRÁFICO_10.3.1.">'[33]GRÁFICO DE FONDO POR AFILIADO'!$A$3:$H$35</definedName>
    <definedName name="GRÁFICO_10.3.2">'[33]GRÁFICO DE FONDO POR AFILIADO'!$A$36:$H$68</definedName>
    <definedName name="GRÁFICO_10.3.3">'[33]GRÁFICO DE FONDO POR AFILIADO'!$A$69:$H$101</definedName>
    <definedName name="GRÁFICO_10.3.4.">'[33]GRÁFICO DE FONDO POR AFILIADO'!$A$103:$H$135</definedName>
    <definedName name="GRÁFICO_10_3_1_">'[33]GRÁFICO DE FONDO POR AFILIADO'!$A$3:$H$35</definedName>
    <definedName name="GRÁFICO_10_3_2">'[33]GRÁFICO DE FONDO POR AFILIADO'!$A$36:$H$68</definedName>
    <definedName name="GRÁFICO_10_3_3">'[33]GRÁFICO DE FONDO POR AFILIADO'!$A$69:$H$101</definedName>
    <definedName name="GRÁFICO_10_3_4_">'[33]GRÁFICO DE FONDO POR AFILIADO'!$A$103:$H$135</definedName>
    <definedName name="GRÁFICO_N_10.2.4.">#REF!</definedName>
    <definedName name="GRÁFICO_N_10_2_4_">#REF!</definedName>
    <definedName name="GRAND_TOTAL">#REF!</definedName>
    <definedName name="GRAPHS">'[16]interv'!$A$1:$H$23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'[52]GG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'[41]NPV_base'!#REF!</definedName>
    <definedName name="InterestRate">#REF!</definedName>
    <definedName name="invtab">'[17]BFtab10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'[53]DOC'!$C$8</definedName>
    <definedName name="lclub">#REF!</definedName>
    <definedName name="LEFT">#REF!</definedName>
    <definedName name="LEND">#REF!</definedName>
    <definedName name="LIABILITIES">'[54]CBA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'[55]Table 6_MacroFrame'!#REF!</definedName>
    <definedName name="lkdjfafoij_11">'[56]Table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'[48]EU'!$BS$29:$CB$88</definedName>
    <definedName name="Maturity_IDA">#REF!</definedName>
    <definedName name="Maturity_NC">'[41]NPV_base'!#REF!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'[57]Q2'!$E$63:$AH$63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'[37]Prog'!#REF!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'[23]CAgds'!$D$14:$BO$14</definedName>
    <definedName name="mgoods_11">'[58]CAgds'!$D$14:$BO$14</definedName>
    <definedName name="MICRO">#REF!</definedName>
    <definedName name="MICROM_11">'[32]WEO'!#REF!</definedName>
    <definedName name="MICROM_66">'[32]WEO'!#REF!</definedName>
    <definedName name="MIDDLE">#REF!</definedName>
    <definedName name="MIMP3">'[16]monimp'!$A$88:$F$92</definedName>
    <definedName name="MIMPALL">'[16]monimp'!$A$67:$F$88</definedName>
    <definedName name="minc">'[23]CAinc'!$D$14:$BO$14</definedName>
    <definedName name="minc_11">'[58]CAinc'!$D$14:$BO$14</definedName>
    <definedName name="MISC3">#REF!</definedName>
    <definedName name="MISC4">'[3]OUTPUT'!#REF!</definedName>
    <definedName name="mm">mm</definedName>
    <definedName name="mm_11">'[59]labels'!#REF!</definedName>
    <definedName name="mm_14">'[59]labels'!#REF!</definedName>
    <definedName name="mm_20">mm_20</definedName>
    <definedName name="mm_24">mm_24</definedName>
    <definedName name="mm_25">'[59]labels'!#REF!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'[58]CAnfs'!$D$14:$BO$14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'[16]Montabs'!$B$315:$CO$371</definedName>
    <definedName name="MONSURR">'[16]Montabs'!$B$374:$CO$425</definedName>
    <definedName name="MONSURVEY">'[16]Montabs'!$B$243:$CQ$311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'[60]DATA'!$B$1:$IT$1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'[17]BFtab10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'[7]EU2DBase'!#REF!</definedName>
    <definedName name="NAMESM">'[7]EU2DBase'!#REF!</definedName>
    <definedName name="NAMESQ">'[7]EU2DBase'!#REF!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'[57]Q2'!$E$47:$AH$47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'[16]junk'!$A$108:$F$137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an">nman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'[61]Prog'!#REF!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'[59]labels'!#REF!</definedName>
    <definedName name="p_25">'[59]labels'!#REF!</definedName>
    <definedName name="P92_">#REF!</definedName>
    <definedName name="PAG2">'[5]Index'!#REF!</definedName>
    <definedName name="PAG3">'[5]Index'!#REF!</definedName>
    <definedName name="PAG4">'[5]Index'!#REF!</definedName>
    <definedName name="PAG5">'[5]Index'!#REF!</definedName>
    <definedName name="PAG6">'[5]Index'!#REF!</definedName>
    <definedName name="PAG7">#REF!</definedName>
    <definedName name="Parmeshwar">#REF!</definedName>
    <definedName name="Pay_Cap">'[62]Baseline'!#REF!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'[63]Output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'[17]BFtab10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'[4]REER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'noiembrie 2017'!$B$2:$R$69</definedName>
    <definedName name="PRINT_AREA_MI">'[7]EU2DBase'!$C$12:$U$156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'noiembrie 2017'!$13:$18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'[47]Links'!$A$1:$F$33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'[69]Debtind:2001_02 Debt Service '!$B$2:$J$72</definedName>
    <definedName name="PROJ">'[69]XMS:MT_Low'!$B$2:$N$57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'[16]real'!$A$1:$V$98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'[14]LINK'!$A$1:$A$42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'[16]Montabs'!$B$482:$AJ$533</definedName>
    <definedName name="REDCBACC">'[16]Montabs'!$B$482:$AM$533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'[16]Montabs'!$B$537:$AM$589</definedName>
    <definedName name="REDMS">'[16]Montabs'!$B$536:$AJ$589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'[42]Contents'!$B$79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'[3]RES'!#REF!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'[47]Main'!$AB$28</definedName>
    <definedName name="rngDepartmentDrive">'[47]Main'!$AB$25</definedName>
    <definedName name="rngEMailAddress">'[47]Main'!$AB$22</definedName>
    <definedName name="rngErrorSort">'[47]ErrCheck'!$A$4</definedName>
    <definedName name="rngLastSave">'[47]Main'!$G$21</definedName>
    <definedName name="rngLastSent">'[47]Main'!$G$20</definedName>
    <definedName name="rngLastUpdate">'[47]Links'!$D$2</definedName>
    <definedName name="rngNeedsUpdate">'[47]Links'!$E$2</definedName>
    <definedName name="rngNews">'[47]Main'!$AB$29</definedName>
    <definedName name="RNGNM">#REF!</definedName>
    <definedName name="rngQuestChecked">'[47]ErrCheck'!$A$3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'[15]Output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'[15]Output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'[6]SEI_OLD'!$A$1:$G$59</definedName>
    <definedName name="Table_1___Armenia__Selected_Economic_Indicators">'[6]SEI_OLD'!$A$1:$G$59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'[6]LABORMKT_OLD'!$A$1:$O$37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._Armenia___Average_Monthly_Wages_in_the_State_Sector__1994_99__1">'[6]WAGES_old'!$A$1:$F$63</definedName>
    <definedName name="Table_11__Armenia___Average_Monthly_Wages_in_the_State_Sector__1994_99__1">'[6]WAGES_old'!$A$1:$F$63</definedName>
    <definedName name="Table_12.__Armenia__Labor_Force__Employment__and_Unemployment__1994_99">'[6]EMPLOY_old'!$A$1:$H$53</definedName>
    <definedName name="Table_12___Armenia__Labor_Force__Employment__and_Unemployment__1994_99">'[6]EMPLOY_old'!$A$1:$H$53</definedName>
    <definedName name="Table_13._Armenia___Employment_in_the_Public_Sector__1994_99">'[6]EMPL_PUBL_old'!$A$1:$F$27</definedName>
    <definedName name="Table_13__Armenia___Employment_in_the_Public_Sector__1994_99">'[6]EMPL_PUBL_old'!$A$1:$F$27</definedName>
    <definedName name="Table_14">#REF!</definedName>
    <definedName name="Table_14._Armenia___Budgetary_Sector_Employment__1994_99">'[6]EMPL_BUDG_old'!$A$1:$K$17</definedName>
    <definedName name="Table_14__Armenia___Budgetary_Sector_Employment__1994_99">'[6]EMPL_BUDG_old'!$A$1:$K$17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'[6]EXPEN_old'!$A$1:$F$25</definedName>
    <definedName name="Table_19__Armenia___Distribution_of_Current_Expenditures_in_the_Consolidated_Government_Budget__1994_99">'[6]EXPEN_old'!$A$1:$F$25</definedName>
    <definedName name="Table_2.__Armenia___Real_Gross_Domestic_Product_Growth__1994_99">'[6]NGDP_R_old'!$A$1:$L$35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'[6]TAX_REV_old'!$A$1:$F$24</definedName>
    <definedName name="Table_20__Armenia___Composition_of_Tax_Revenues_in_Consolidated_Government_Budget__1994_99">'[6]TAX_REV_old'!$A$1:$F$24</definedName>
    <definedName name="Table_21._Armenia___Accounts_of_the_Central_Bank__1994_99">'[6]CBANK_old'!$A$1:$U$46</definedName>
    <definedName name="Table_21__Armenia___Accounts_of_the_Central_Bank__1994_99">'[6]CBANK_old'!$A$1:$U$46</definedName>
    <definedName name="Table_22._Armenia___Monetary_Survey__1994_99">'[6]MSURVEY_old'!$A$1:$Q$52</definedName>
    <definedName name="Table_22__Armenia___Monetary_Survey__1994_99">'[6]MSURVEY_old'!$A$1:$Q$52</definedName>
    <definedName name="Table_23._Armenia___Commercial_Banks___Interest_Rates_for_Loans_and_Deposits_in_Drams_and_U.S._Dollars__1996_99">'[6]INT_RATES_old'!$A$1:$R$32</definedName>
    <definedName name="Table_23__Armenia___Commercial_Banks___Interest_Rates_for_Loans_and_Deposits_in_Drams_and_U_S__Dollars__1996_99">'[6]INT_RATES_old'!$A$1:$R$32</definedName>
    <definedName name="Table_24._Armenia___Treasury_Bills__1995_99">'[6]Tbill_old'!$A$1:$U$31</definedName>
    <definedName name="Table_24__Armenia___Treasury_Bills__1995_99">'[6]Tbill_old'!$A$1:$U$31</definedName>
    <definedName name="Table_25">#REF!</definedName>
    <definedName name="Table_25._Armenia___Quarterly_Balance_of_Payments_and_External_Financing__1995_99">'[6]BOP_Q_OLD'!$A$1:$F$74</definedName>
    <definedName name="Table_25__Armenia___Quarterly_Balance_of_Payments_and_External_Financing__1995_99">'[6]BOP_Q_OLD'!$A$1:$F$74</definedName>
    <definedName name="Table_26._Armenia___Summary_External_Debt_Data__1995_99">'[6]EXTDEBT_OLD'!$A$1:$F$45</definedName>
    <definedName name="Table_26__Armenia___Summary_External_Debt_Data__1995_99">'[6]EXTDEBT_OLD'!$A$1:$F$45</definedName>
    <definedName name="Table_27.__Armenia___Commodity_Composition_of_Trade__1995_99">'[6]COMP_TRADE'!$A$1:$F$29</definedName>
    <definedName name="Table_27___Armenia___Commodity_Composition_of_Trade__1995_99">'[6]COMP_TRADE'!$A$1:$F$29</definedName>
    <definedName name="Table_28._Armenia___Direction_of_Trade__1995_99">'[6]DOT'!$A$1:$F$66</definedName>
    <definedName name="Table_28__Armenia___Direction_of_Trade__1995_99">'[6]DOT'!$A$1:$F$66</definedName>
    <definedName name="Table_29._Armenia___Incorporatized_and_Partially_Privatized_Enterprises__1994_99">'[6]PRIVATE_OLD'!$A$1:$G$29</definedName>
    <definedName name="Table_29__Armenia___Incorporatized_and_Partially_Privatized_Enterprises__1994_99">'[6]PRIVATE_OLD'!$A$1:$G$29</definedName>
    <definedName name="Table_3.__Armenia_Quarterly_Real_GDP_1997_99">'[6]GDP_q_old'!$A$1:$P$31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'[6]BNKIND_old'!$A$1:$M$16</definedName>
    <definedName name="Table_30__Armenia___Banking_System_Indicators__1997_99">'[6]BNKIND_old'!$A$1:$M$16</definedName>
    <definedName name="Table_31._Armenia___Banking_Sector_Loans__1996_99">'[6]BNKLOANS_old'!$A$1:$O$40</definedName>
    <definedName name="Table_31__Armenia___Banking_Sector_Loans__1996_99">'[6]BNKLOANS_old'!$A$1:$O$40</definedName>
    <definedName name="Table_32._Armenia___Total_Electricity_Generation__Distribution_and_Collection__1994_99">'[6]ELECTR_old'!$A$1:$F$51</definedName>
    <definedName name="Table_32__Armenia___Total_Electricity_Generation__Distribution_and_Collection__1994_99">'[6]ELECTR_old'!$A$1:$F$51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'[6]taxrevSum'!$A$1:$F$52</definedName>
    <definedName name="Table_34__General_Government_Tax_Revenue_Performance_in_Armenia_and_Comparator_Countries_1995___1998_1">'[6]taxrevSum'!$A$1:$F$52</definedName>
    <definedName name="Table_4.__Moldova____Monetary_Survey_and_Projections__1994_98_1">#REF!</definedName>
    <definedName name="Table_4._Armenia___Gross_Domestic_Product__1994_99">'[6]NGDP_old'!$A$1:$O$33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._Armenia___Production_of_Selected_Agricultural_Products__1994_99">'[6]AGRI_old'!$A$1:$S$22</definedName>
    <definedName name="Table_5__Armenia___Production_of_Selected_Agricultural_Products__1994_99">'[6]AGRI_old'!$A$1:$S$22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'[6]INDCOM_old'!$A$1:$L$31</definedName>
    <definedName name="Table_6___Moldova__Balance_of_Payments__1994_98">#REF!</definedName>
    <definedName name="Table_6__Armenia___Production_of_Selected_Industrial_Commodities__1994_99">'[6]INDCOM_old'!$A$1:$L$31</definedName>
    <definedName name="Table_7._Armenia___Consumer_Prices__1994_99">'[6]CPI_old'!$A$1:$I$102</definedName>
    <definedName name="Table_7__Armenia___Consumer_Prices__1994_99">'[6]CPI_old'!$A$1:$I$102</definedName>
    <definedName name="Table_8.__Armenia___Selected_Energy_Prices__1994_99__1">'[6]ENERGY_old'!$A$1:$AF$25</definedName>
    <definedName name="Table_8___Armenia___Selected_Energy_Prices__1994_99__1">'[6]ENERGY_old'!$A$1:$AF$25</definedName>
    <definedName name="Table_9._Armenia___Regulated_Prices_for_Main_Commodities_and_Services__1994_99__1">'[6]MAINCOM_old '!$A$1:$H$20</definedName>
    <definedName name="Table_9__Armenia___Regulated_Prices_for_Main_Commodities_and_Services__1994_99__1">'[6]MAINCOM_old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'[47]ErrCheck'!$A$3:$E$5</definedName>
    <definedName name="tblLinks">'[47]Links'!$A$4:$F$33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'[7]EU2DBase'!$C$1:$F$196</definedName>
    <definedName name="UKR2">'[7]EU2DBase'!$G$1:$U$196</definedName>
    <definedName name="UKR3">'[7]EU2DBase'!#REF!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'[42]Contents'!$B$80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'[16]Montabs:junk'!$B$17:$U$38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'[32]WEO'!#REF!</definedName>
    <definedName name="WIN_66">'[32]WEO'!#REF!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'[58]CAgds'!$D$12:$BO$12</definedName>
    <definedName name="XGS">#REF!</definedName>
    <definedName name="xinc">'[23]CAinc'!$D$12:$BO$12</definedName>
    <definedName name="xinc_11">'[58]CAinc'!$D$12:$BO$12</definedName>
    <definedName name="xnfs">'[23]CAnfs'!$D$12:$BO$12</definedName>
    <definedName name="xnfs_11">'[58]CAnfs'!$D$12:$BO$12</definedName>
    <definedName name="XOF">#REF!</definedName>
    <definedName name="xr">#REF!</definedName>
    <definedName name="xxWRS_1">___BOP2 '[14]LINK'!$A$1:$A$42</definedName>
    <definedName name="xxWRS_1_15">___BOP2 '[14]LINK'!$A$1:$A$42</definedName>
    <definedName name="xxWRS_1_17">___BOP2 '[14]LINK'!$A$1:$A$42</definedName>
    <definedName name="xxWRS_1_2">#REF!</definedName>
    <definedName name="xxWRS_1_20">___BOP2 '[14]LINK'!$A$1:$A$42</definedName>
    <definedName name="xxWRS_1_22">___BOP2 '[14]LINK'!$A$1:$A$42</definedName>
    <definedName name="xxWRS_1_24">___BOP2 '[14]LINK'!$A$1:$A$42</definedName>
    <definedName name="xxWRS_1_28">___BOP2 '[14]LINK'!$A$1:$A$42</definedName>
    <definedName name="xxWRS_1_37">___BOP2 '[14]LINK'!$A$1:$A$42</definedName>
    <definedName name="xxWRS_1_38">___BOP2 '[14]LINK'!$A$1:$A$42</definedName>
    <definedName name="xxWRS_1_46">___BOP2 '[14]LINK'!$A$1:$A$42</definedName>
    <definedName name="xxWRS_1_47">___BOP2 '[14]LINK'!$A$1:$A$42</definedName>
    <definedName name="xxWRS_1_49">___BOP2 '[14]LINK'!$A$1:$A$42</definedName>
    <definedName name="xxWRS_1_54">___BOP2 '[14]LINK'!$A$1:$A$42</definedName>
    <definedName name="xxWRS_1_55">___BOP2 '[14]LINK'!$A$1:$A$42</definedName>
    <definedName name="xxWRS_1_56">___BOP2 '[14]LINK'!$A$1:$A$42</definedName>
    <definedName name="xxWRS_1_57">___BOP2 '[14]LINK'!$A$1:$A$42</definedName>
    <definedName name="xxWRS_1_61">___BOP2 '[14]LINK'!$A$1:$A$42</definedName>
    <definedName name="xxWRS_1_63">___BOP2 '[14]LINK'!$A$1:$A$42</definedName>
    <definedName name="xxWRS_1_64">___BOP2 '[14]LINK'!$A$1:$A$42</definedName>
    <definedName name="xxWRS_1_65">___BOP2 '[14]LINK'!$A$1:$A$42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sharedStrings.xml><?xml version="1.0" encoding="utf-8"?>
<sst xmlns="http://schemas.openxmlformats.org/spreadsheetml/2006/main" count="111" uniqueCount="103">
  <si>
    <t xml:space="preserve">BUGETUL GENERAL CONSOLIDAT </t>
  </si>
  <si>
    <t>Realizări 01.01 - 30.11.2017</t>
  </si>
  <si>
    <t>PIB 2017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</si>
  <si>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</si>
  <si>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</si>
  <si>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</si>
  <si>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</si>
  <si>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</si>
  <si>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</si>
  <si>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</si>
  <si>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</si>
  <si>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</si>
  <si>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</si>
  <si>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</si>
  <si>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</si>
  <si>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</si>
  <si>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</si>
  <si>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</si>
  <si>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</si>
  <si>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</si>
  <si>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</si>
  <si>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</si>
  <si>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</si>
  <si>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</si>
  <si>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</si>
  <si>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</si>
  <si>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</si>
  <si>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</si>
  <si>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</si>
  <si>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</si>
  <si>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</si>
  <si>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</si>
  <si>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</si>
  <si>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</si>
  <si>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</si>
  <si>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</si>
  <si>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</si>
  <si>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</si>
  <si>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</si>
  <si>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</si>
  <si>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</si>
  <si>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</si>
  <si>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</si>
  <si>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</si>
  <si>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</si>
  <si>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</si>
  <si>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</si>
  <si>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</si>
  <si>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</si>
  <si>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</si>
  <si>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</si>
  <si>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</si>
  <si>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</si>
  <si>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</si>
  <si>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</si>
  <si>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</si>
  <si>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</si>
  <si>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</si>
  <si>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</si>
  <si>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</si>
  <si>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</si>
  <si>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</si>
  <si>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</si>
  <si>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</si>
  <si>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</si>
  <si>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</si>
  <si>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</si>
  <si>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</si>
  <si>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</si>
  <si>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</si>
  <si>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</si>
  <si>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</si>
  <si>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  Contributii de asigurari </t>
  </si>
  <si>
    <t xml:space="preserve">  Venituri nefiscale</t>
  </si>
  <si>
    <t xml:space="preserve">Subventii </t>
  </si>
  <si>
    <t>Venituri din capital</t>
  </si>
  <si>
    <t>Donatii</t>
  </si>
  <si>
    <t>Sume de la UE in contul platilor efectuate *)</t>
  </si>
  <si>
    <t>Operatiuni financiare</t>
  </si>
  <si>
    <t>Sume incasate in contul unic, la bugetul de stat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</si>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</sst>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"/>
    <numFmt numFmtId="168" formatCode="#,##0.00000"/>
    <numFmt numFmtId="169" formatCode="#,##0.00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165" fontId="18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56" applyNumberFormat="1" applyFont="1" applyFill="1" applyAlignment="1">
      <alignment/>
      <protection/>
    </xf>
    <xf numFmtId="164" fontId="22" fillId="33" borderId="0" xfId="0" applyNumberFormat="1" applyFont="1" applyFill="1" applyBorder="1" applyAlignment="1" applyProtection="1">
      <alignment vertical="center"/>
      <protection locked="0"/>
    </xf>
    <xf numFmtId="165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20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left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center" vertical="center"/>
      <protection/>
    </xf>
    <xf numFmtId="164" fontId="18" fillId="33" borderId="0" xfId="0" applyNumberFormat="1" applyFont="1" applyFill="1" applyAlignment="1">
      <alignment horizontal="center" vertical="center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right"/>
      <protection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/>
      <protection locked="0"/>
    </xf>
    <xf numFmtId="165" fontId="22" fillId="33" borderId="0" xfId="0" applyNumberFormat="1" applyFont="1" applyFill="1" applyAlignment="1" applyProtection="1">
      <alignment horizontal="center"/>
      <protection locked="0"/>
    </xf>
    <xf numFmtId="164" fontId="19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 horizontal="right"/>
      <protection locked="0"/>
    </xf>
    <xf numFmtId="164" fontId="24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/>
    </xf>
    <xf numFmtId="0" fontId="22" fillId="33" borderId="0" xfId="55" applyFont="1" applyFill="1" applyBorder="1" applyAlignment="1">
      <alignment horizontal="center"/>
      <protection/>
    </xf>
    <xf numFmtId="49" fontId="21" fillId="33" borderId="0" xfId="55" applyNumberFormat="1" applyFont="1" applyFill="1" applyBorder="1" applyAlignment="1" applyProtection="1">
      <alignment horizontal="center"/>
      <protection locked="0"/>
    </xf>
    <xf numFmtId="49" fontId="21" fillId="33" borderId="0" xfId="0" applyNumberFormat="1" applyFont="1" applyFill="1" applyBorder="1" applyAlignment="1" applyProtection="1">
      <alignment horizontal="center"/>
      <protection locked="0"/>
    </xf>
    <xf numFmtId="4" fontId="20" fillId="33" borderId="0" xfId="0" applyNumberFormat="1" applyFont="1" applyFill="1" applyBorder="1" applyAlignment="1" applyProtection="1">
      <alignment horizontal="center"/>
      <protection locked="0"/>
    </xf>
    <xf numFmtId="4" fontId="21" fillId="33" borderId="0" xfId="0" applyNumberFormat="1" applyFont="1" applyFill="1" applyBorder="1" applyAlignment="1" applyProtection="1">
      <alignment horizontal="center"/>
      <protection locked="0"/>
    </xf>
    <xf numFmtId="165" fontId="21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4" fontId="26" fillId="33" borderId="0" xfId="0" applyNumberFormat="1" applyFont="1" applyFill="1" applyAlignment="1" applyProtection="1">
      <alignment horizontal="right"/>
      <protection locked="0"/>
    </xf>
    <xf numFmtId="165" fontId="20" fillId="33" borderId="0" xfId="0" applyNumberFormat="1" applyFont="1" applyFill="1" applyBorder="1" applyAlignment="1" applyProtection="1">
      <alignment horizontal="center"/>
      <protection locked="0"/>
    </xf>
    <xf numFmtId="166" fontId="21" fillId="33" borderId="0" xfId="0" applyNumberFormat="1" applyFont="1" applyFill="1" applyBorder="1" applyAlignment="1" applyProtection="1">
      <alignment horizontal="center"/>
      <protection locked="0"/>
    </xf>
    <xf numFmtId="166" fontId="20" fillId="33" borderId="0" xfId="0" applyNumberFormat="1" applyFont="1" applyFill="1" applyBorder="1" applyAlignment="1" applyProtection="1">
      <alignment/>
      <protection locked="0"/>
    </xf>
    <xf numFmtId="4" fontId="20" fillId="33" borderId="0" xfId="0" applyNumberFormat="1" applyFont="1" applyFill="1" applyBorder="1" applyAlignment="1" applyProtection="1">
      <alignment/>
      <protection locked="0"/>
    </xf>
    <xf numFmtId="4" fontId="27" fillId="33" borderId="0" xfId="0" applyNumberFormat="1" applyFont="1" applyFill="1" applyAlignment="1">
      <alignment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20" fillId="33" borderId="0" xfId="0" applyNumberFormat="1" applyFont="1" applyFill="1" applyAlignment="1" applyProtection="1">
      <alignment horizontal="center"/>
      <protection locked="0"/>
    </xf>
    <xf numFmtId="4" fontId="21" fillId="33" borderId="0" xfId="0" applyNumberFormat="1" applyFont="1" applyFill="1" applyAlignment="1" applyProtection="1">
      <alignment horizontal="center"/>
      <protection locked="0"/>
    </xf>
    <xf numFmtId="4" fontId="23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/>
      <protection locked="0"/>
    </xf>
    <xf numFmtId="4" fontId="18" fillId="33" borderId="0" xfId="0" applyNumberFormat="1" applyFont="1" applyFill="1" applyAlignment="1" applyProtection="1">
      <alignment/>
      <protection locked="0"/>
    </xf>
    <xf numFmtId="165" fontId="47" fillId="33" borderId="0" xfId="0" applyNumberFormat="1" applyFont="1" applyFill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7" fontId="18" fillId="33" borderId="0" xfId="0" applyNumberFormat="1" applyFont="1" applyFill="1" applyAlignment="1" applyProtection="1">
      <alignment/>
      <protection locked="0"/>
    </xf>
    <xf numFmtId="165" fontId="23" fillId="33" borderId="0" xfId="0" applyNumberFormat="1" applyFont="1" applyFill="1" applyBorder="1" applyAlignment="1" applyProtection="1">
      <alignment/>
      <protection locked="0"/>
    </xf>
    <xf numFmtId="164" fontId="25" fillId="33" borderId="0" xfId="0" applyNumberFormat="1" applyFont="1" applyFill="1" applyBorder="1" applyAlignment="1" applyProtection="1">
      <alignment/>
      <protection locked="0"/>
    </xf>
    <xf numFmtId="166" fontId="25" fillId="33" borderId="0" xfId="0" applyNumberFormat="1" applyFont="1" applyFill="1" applyBorder="1" applyAlignment="1" applyProtection="1">
      <alignment/>
      <protection locked="0"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8" fillId="33" borderId="0" xfId="0" applyNumberFormat="1" applyFont="1" applyFill="1" applyAlignment="1" applyProtection="1">
      <alignment horizontal="center"/>
      <protection locked="0"/>
    </xf>
    <xf numFmtId="166" fontId="20" fillId="33" borderId="0" xfId="0" applyNumberFormat="1" applyFont="1" applyFill="1" applyBorder="1" applyAlignment="1" applyProtection="1">
      <alignment/>
      <protection locked="0"/>
    </xf>
    <xf numFmtId="4" fontId="20" fillId="33" borderId="0" xfId="0" applyNumberFormat="1" applyFont="1" applyFill="1" applyBorder="1" applyAlignment="1" applyProtection="1">
      <alignment/>
      <protection locked="0"/>
    </xf>
    <xf numFmtId="168" fontId="20" fillId="33" borderId="0" xfId="0" applyNumberFormat="1" applyFont="1" applyFill="1" applyBorder="1" applyAlignment="1" applyProtection="1">
      <alignment/>
      <protection locked="0"/>
    </xf>
    <xf numFmtId="164" fontId="20" fillId="33" borderId="0" xfId="0" applyNumberFormat="1" applyFont="1" applyFill="1" applyBorder="1" applyAlignment="1" applyProtection="1">
      <alignment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5" fontId="22" fillId="33" borderId="0" xfId="0" applyNumberFormat="1" applyFont="1" applyFill="1" applyBorder="1" applyAlignment="1" applyProtection="1" quotePrefix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center" vertical="top" readingOrder="1"/>
      <protection/>
    </xf>
    <xf numFmtId="164" fontId="20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 applyProtection="1">
      <alignment horizontal="center" readingOrder="1"/>
      <protection locked="0"/>
    </xf>
    <xf numFmtId="164" fontId="22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>
      <alignment horizontal="center" vertical="top" wrapText="1"/>
    </xf>
    <xf numFmtId="165" fontId="18" fillId="33" borderId="0" xfId="0" applyNumberFormat="1" applyFont="1" applyFill="1" applyBorder="1" applyAlignment="1" applyProtection="1">
      <alignment horizontal="right"/>
      <protection locked="0"/>
    </xf>
    <xf numFmtId="0" fontId="18" fillId="33" borderId="0" xfId="0" applyFont="1" applyFill="1" applyBorder="1" applyAlignment="1">
      <alignment horizontal="center" vertical="top" readingOrder="1"/>
    </xf>
    <xf numFmtId="0" fontId="20" fillId="33" borderId="0" xfId="0" applyFont="1" applyFill="1" applyBorder="1" applyAlignment="1">
      <alignment horizontal="center" vertical="top" readingOrder="1"/>
    </xf>
    <xf numFmtId="164" fontId="22" fillId="33" borderId="0" xfId="0" applyNumberFormat="1" applyFont="1" applyFill="1" applyBorder="1" applyAlignment="1" applyProtection="1">
      <alignment horizontal="center" readingOrder="1"/>
      <protection locked="0"/>
    </xf>
    <xf numFmtId="164" fontId="22" fillId="33" borderId="0" xfId="0" applyNumberFormat="1" applyFont="1" applyFill="1" applyBorder="1" applyAlignment="1" applyProtection="1">
      <alignment horizontal="center" vertical="top" readingOrder="1"/>
      <protection/>
    </xf>
    <xf numFmtId="164" fontId="18" fillId="33" borderId="0" xfId="0" applyNumberFormat="1" applyFont="1" applyFill="1" applyBorder="1" applyAlignment="1" applyProtection="1">
      <alignment horizontal="center" vertical="top" readingOrder="1"/>
      <protection/>
    </xf>
    <xf numFmtId="164" fontId="22" fillId="33" borderId="0" xfId="0" applyNumberFormat="1" applyFont="1" applyFill="1" applyBorder="1" applyAlignment="1">
      <alignment horizontal="center" vertical="top" wrapText="1"/>
    </xf>
    <xf numFmtId="4" fontId="18" fillId="33" borderId="0" xfId="0" applyNumberFormat="1" applyFont="1" applyFill="1" applyBorder="1" applyAlignment="1" applyProtection="1">
      <alignment/>
      <protection locked="0"/>
    </xf>
    <xf numFmtId="167" fontId="18" fillId="33" borderId="0" xfId="0" applyNumberFormat="1" applyFont="1" applyFill="1" applyBorder="1" applyAlignment="1">
      <alignment horizontal="center" vertical="top" readingOrder="1"/>
    </xf>
    <xf numFmtId="164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29" fillId="33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 horizontal="center" vertical="top" wrapText="1"/>
    </xf>
    <xf numFmtId="164" fontId="22" fillId="33" borderId="0" xfId="0" applyNumberFormat="1" applyFont="1" applyFill="1" applyBorder="1" applyAlignment="1" applyProtection="1">
      <alignment vertical="center"/>
      <protection locked="0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>
      <alignment vertical="center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1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>
      <alignment vertical="center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left" vertical="center" indent="2"/>
      <protection locked="0"/>
    </xf>
    <xf numFmtId="164" fontId="20" fillId="33" borderId="0" xfId="0" applyNumberFormat="1" applyFont="1" applyFill="1" applyAlignment="1" applyProtection="1">
      <alignment horizontal="center" vertical="center"/>
      <protection/>
    </xf>
    <xf numFmtId="164" fontId="21" fillId="33" borderId="0" xfId="0" applyNumberFormat="1" applyFont="1" applyFill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vertical="center"/>
      <protection/>
    </xf>
    <xf numFmtId="164" fontId="22" fillId="33" borderId="0" xfId="0" applyNumberFormat="1" applyFont="1" applyFill="1" applyAlignment="1" applyProtection="1">
      <alignment horizontal="left" wrapText="1" indent="3"/>
      <protection locked="0"/>
    </xf>
    <xf numFmtId="164" fontId="18" fillId="33" borderId="0" xfId="0" applyNumberFormat="1" applyFont="1" applyFill="1" applyAlignment="1" applyProtection="1">
      <alignment horizontal="left" indent="4"/>
      <protection locked="0"/>
    </xf>
    <xf numFmtId="164" fontId="18" fillId="33" borderId="0" xfId="0" applyNumberFormat="1" applyFont="1" applyFill="1" applyAlignment="1" applyProtection="1">
      <alignment horizontal="left" wrapText="1" indent="4"/>
      <protection locked="0"/>
    </xf>
    <xf numFmtId="164" fontId="22" fillId="33" borderId="0" xfId="0" applyNumberFormat="1" applyFont="1" applyFill="1" applyAlignment="1" applyProtection="1">
      <alignment horizontal="left" vertical="center" wrapText="1" indent="3"/>
      <protection/>
    </xf>
    <xf numFmtId="164" fontId="21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7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3"/>
      <protection/>
    </xf>
    <xf numFmtId="164" fontId="22" fillId="33" borderId="0" xfId="0" applyNumberFormat="1" applyFont="1" applyFill="1" applyAlignment="1">
      <alignment horizontal="left" vertical="center" indent="1"/>
    </xf>
    <xf numFmtId="164" fontId="22" fillId="33" borderId="0" xfId="0" applyNumberFormat="1" applyFont="1" applyFill="1" applyAlignment="1" applyProtection="1" quotePrefix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1"/>
      <protection/>
    </xf>
    <xf numFmtId="169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/>
      <protection/>
    </xf>
    <xf numFmtId="164" fontId="22" fillId="33" borderId="0" xfId="0" applyNumberFormat="1" applyFont="1" applyFill="1" applyAlignment="1" applyProtection="1">
      <alignment vertical="center"/>
      <protection/>
    </xf>
    <xf numFmtId="164" fontId="22" fillId="33" borderId="0" xfId="0" applyNumberFormat="1" applyFont="1" applyFill="1" applyBorder="1" applyAlignment="1" applyProtection="1">
      <alignment wrapText="1"/>
      <protection locked="0"/>
    </xf>
    <xf numFmtId="164" fontId="22" fillId="33" borderId="0" xfId="0" applyNumberFormat="1" applyFont="1" applyFill="1" applyAlignment="1" applyProtection="1">
      <alignment horizontal="left" indent="1"/>
      <protection/>
    </xf>
    <xf numFmtId="164" fontId="22" fillId="33" borderId="0" xfId="0" applyNumberFormat="1" applyFont="1" applyFill="1" applyAlignment="1">
      <alignment horizontal="center" vertical="center"/>
    </xf>
    <xf numFmtId="49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quotePrefix="1">
      <alignment horizontal="center" vertical="center"/>
    </xf>
    <xf numFmtId="164" fontId="20" fillId="33" borderId="0" xfId="0" applyNumberFormat="1" applyFont="1" applyFill="1" applyBorder="1" applyAlignment="1">
      <alignment horizontal="center" vertical="center" wrapText="1"/>
    </xf>
    <xf numFmtId="164" fontId="22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applyProtection="1">
      <alignment horizontal="left" wrapText="1" indent="4"/>
      <protection/>
    </xf>
    <xf numFmtId="164" fontId="20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Alignment="1" applyProtection="1">
      <alignment horizontal="left" indent="4"/>
      <protection/>
    </xf>
    <xf numFmtId="49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wrapText="1" indent="2"/>
      <protection/>
    </xf>
    <xf numFmtId="164" fontId="18" fillId="33" borderId="0" xfId="0" applyNumberFormat="1" applyFont="1" applyFill="1" applyAlignment="1">
      <alignment horizontal="left" indent="4"/>
    </xf>
    <xf numFmtId="4" fontId="18" fillId="33" borderId="0" xfId="0" applyNumberFormat="1" applyFont="1" applyFill="1" applyAlignment="1">
      <alignment horizontal="center" vertical="center"/>
    </xf>
    <xf numFmtId="164" fontId="22" fillId="33" borderId="0" xfId="0" applyNumberFormat="1" applyFont="1" applyFill="1" applyAlignment="1">
      <alignment horizontal="left" wrapText="1" indent="1"/>
    </xf>
    <xf numFmtId="164" fontId="22" fillId="33" borderId="11" xfId="0" applyNumberFormat="1" applyFont="1" applyFill="1" applyBorder="1" applyAlignment="1" applyProtection="1">
      <alignment horizontal="left" vertical="center"/>
      <protection/>
    </xf>
    <xf numFmtId="164" fontId="22" fillId="33" borderId="11" xfId="0" applyNumberFormat="1" applyFont="1" applyFill="1" applyBorder="1" applyAlignment="1" applyProtection="1">
      <alignment horizontal="center" vertical="center"/>
      <protection locked="0"/>
    </xf>
    <xf numFmtId="164" fontId="21" fillId="33" borderId="11" xfId="0" applyNumberFormat="1" applyFont="1" applyFill="1" applyBorder="1" applyAlignment="1" applyProtection="1">
      <alignment horizontal="center" vertical="center"/>
      <protection locked="0"/>
    </xf>
    <xf numFmtId="4" fontId="22" fillId="33" borderId="11" xfId="0" applyNumberFormat="1" applyFont="1" applyFill="1" applyBorder="1" applyAlignment="1" applyProtection="1">
      <alignment horizontal="center" vertical="center"/>
      <protection locked="0"/>
    </xf>
    <xf numFmtId="164" fontId="22" fillId="33" borderId="11" xfId="0" applyNumberFormat="1" applyFont="1" applyFill="1" applyBorder="1" applyAlignment="1" applyProtection="1">
      <alignment vertical="center"/>
      <protection locked="0"/>
    </xf>
    <xf numFmtId="4" fontId="22" fillId="33" borderId="11" xfId="42" applyNumberFormat="1" applyFont="1" applyFill="1" applyBorder="1" applyAlignment="1" applyProtection="1">
      <alignment horizontal="center" vertical="center"/>
      <protection/>
    </xf>
    <xf numFmtId="164" fontId="18" fillId="33" borderId="11" xfId="0" applyNumberFormat="1" applyFont="1" applyFill="1" applyBorder="1" applyAlignment="1" applyProtection="1">
      <alignment horizontal="right"/>
      <protection locked="0"/>
    </xf>
    <xf numFmtId="164" fontId="29" fillId="33" borderId="11" xfId="0" applyNumberFormat="1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>
      <alignment horizontal="center" vertical="top" readingOrder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readingOrder="1"/>
    </xf>
    <xf numFmtId="164" fontId="22" fillId="33" borderId="11" xfId="0" applyNumberFormat="1" applyFont="1" applyFill="1" applyBorder="1" applyAlignment="1" applyProtection="1">
      <alignment horizontal="center" readingOrder="1"/>
      <protection locked="0"/>
    </xf>
    <xf numFmtId="164" fontId="18" fillId="33" borderId="11" xfId="0" applyNumberFormat="1" applyFont="1" applyFill="1" applyBorder="1" applyAlignment="1" applyProtection="1">
      <alignment horizontal="center" vertical="top" readingOrder="1"/>
      <protection/>
    </xf>
    <xf numFmtId="165" fontId="22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11%20noiembrie%202017\BGC%20noiembrie%20%202017%20%20&#238;n%20lucru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noiembrie in luna"/>
      <sheetName val="noiembrie 2017"/>
      <sheetName val="UAT noiembrie 2017"/>
      <sheetName val=" consolidari noiembrie"/>
      <sheetName val="octombrie 2017 (valori)"/>
      <sheetName val="UAT octombrie 2017 (valori)"/>
      <sheetName val="Sinteza - An 2"/>
      <sheetName val="2016 - 2017"/>
      <sheetName val="Sinteza - Anexa executie progam"/>
      <sheetName val="progr.%.exec"/>
      <sheetName val="BGC trim. 05.12.2017 (Liliana)"/>
      <sheetName val=" septembrie 2017 (valori)"/>
      <sheetName val="UAT in luna"/>
      <sheetName val="UAT septembrie 2017 (valori)"/>
      <sheetName val=" august 2017 (valori)"/>
      <sheetName val="UAT august 2017 (valori)"/>
      <sheetName val="dob_trez"/>
      <sheetName val="SPECIAL_CNAIR"/>
      <sheetName val="CNAIR_ex"/>
      <sheetName val="noiembrie 2016"/>
      <sheetName val="noiembrie 2016 leg"/>
      <sheetName val="bgc 2010-2020"/>
      <sheetName val="progr.%.exec (2)"/>
      <sheetName val="Program 2017-executie "/>
      <sheetName val="Sinteza-anexa program 9 luni "/>
      <sheetName val="program 9 luni .%.exec "/>
      <sheetName val="Sinteza - An 2 prog. 6 luni"/>
      <sheetName val="progr 6 luni % execuție  "/>
      <sheetName val="progr 6 luni % execuție   (VA)"/>
      <sheetName val="Sinteza - An 2 prog. 3 luni "/>
      <sheetName val="progr trim I .%.exec"/>
      <sheetName val=" decembrie 2015 DS"/>
      <sheetName val="decembrie 2014 DS "/>
      <sheetName val="bgc desfasurat"/>
      <sheetName val="octombrie  2013 Engl"/>
      <sheetName val="pres (D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69"/>
  <sheetViews>
    <sheetView showZeros="0" tabSelected="1" zoomScale="83" zoomScaleNormal="83" zoomScaleSheetLayoutView="75" zoomScalePageLayoutView="0" workbookViewId="0" topLeftCell="A1">
      <pane xSplit="2" ySplit="16" topLeftCell="F65" activePane="bottomRight" state="frozen"/>
      <selection pane="topLeft" activeCell="P95" sqref="P95"/>
      <selection pane="topRight" activeCell="P95" sqref="P95"/>
      <selection pane="bottomLeft" activeCell="P95" sqref="P95"/>
      <selection pane="bottomRight" activeCell="B10" sqref="B10"/>
    </sheetView>
  </sheetViews>
  <sheetFormatPr defaultColWidth="9.140625" defaultRowHeight="19.5" customHeight="1" outlineLevelRow="1"/>
  <cols>
    <col min="1" max="1" width="3.8515625" style="15" customWidth="1"/>
    <col min="2" max="2" width="52.140625" style="19" customWidth="1"/>
    <col min="3" max="3" width="21.140625" style="19" customWidth="1"/>
    <col min="4" max="4" width="15.7109375" style="19" customWidth="1"/>
    <col min="5" max="5" width="17.00390625" style="44" customWidth="1"/>
    <col min="6" max="6" width="13.8515625" style="44" customWidth="1"/>
    <col min="7" max="7" width="16.8515625" style="44" customWidth="1"/>
    <col min="8" max="8" width="16.28125" style="44" customWidth="1"/>
    <col min="9" max="9" width="15.8515625" style="19" customWidth="1"/>
    <col min="10" max="10" width="13.28125" style="19" customWidth="1"/>
    <col min="11" max="11" width="14.140625" style="19" customWidth="1"/>
    <col min="12" max="12" width="13.7109375" style="19" customWidth="1"/>
    <col min="13" max="13" width="12.140625" style="20" customWidth="1"/>
    <col min="14" max="14" width="12.421875" style="19" customWidth="1"/>
    <col min="15" max="15" width="12.7109375" style="20" customWidth="1"/>
    <col min="16" max="16" width="10.421875" style="19" customWidth="1"/>
    <col min="17" max="17" width="15.7109375" style="21" customWidth="1"/>
    <col min="18" max="18" width="9.57421875" style="22" customWidth="1"/>
    <col min="19" max="16384" width="8.8515625" style="15" customWidth="1"/>
  </cols>
  <sheetData>
    <row r="1" spans="2:9" ht="23.25" customHeight="1">
      <c r="B1" s="14"/>
      <c r="C1" s="15"/>
      <c r="D1" s="15"/>
      <c r="E1" s="16"/>
      <c r="F1" s="16"/>
      <c r="G1" s="16"/>
      <c r="H1" s="17"/>
      <c r="I1" s="18"/>
    </row>
    <row r="2" spans="2:18" ht="15" customHeight="1">
      <c r="B2" s="23"/>
      <c r="C2" s="24"/>
      <c r="D2" s="25"/>
      <c r="E2" s="26"/>
      <c r="F2" s="26"/>
      <c r="G2" s="26"/>
      <c r="H2" s="26"/>
      <c r="I2" s="24"/>
      <c r="J2" s="27"/>
      <c r="K2" s="25"/>
      <c r="L2" s="15"/>
      <c r="M2" s="28"/>
      <c r="N2" s="29"/>
      <c r="O2" s="29"/>
      <c r="P2" s="29"/>
      <c r="Q2" s="29"/>
      <c r="R2" s="29"/>
    </row>
    <row r="3" spans="2:18" ht="22.5" customHeight="1" outlineLevel="1">
      <c r="B3" s="30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2:18" ht="15" outlineLevel="1">
      <c r="B4" s="31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2:18" ht="15" outlineLevel="1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2:18" ht="15" outlineLevel="1">
      <c r="B6" s="32"/>
      <c r="C6" s="33"/>
      <c r="D6" s="33"/>
      <c r="E6" s="33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2:18" ht="15" outlineLevel="1">
      <c r="B7" s="34"/>
      <c r="C7" s="33"/>
      <c r="D7" s="33"/>
      <c r="E7" s="33"/>
      <c r="F7" s="33"/>
      <c r="G7" s="33"/>
      <c r="H7" s="34"/>
      <c r="I7" s="35"/>
      <c r="J7" s="36"/>
      <c r="K7" s="34"/>
      <c r="L7" s="34"/>
      <c r="M7" s="34"/>
      <c r="N7" s="34"/>
      <c r="O7" s="34"/>
      <c r="P7" s="34"/>
      <c r="Q7" s="34"/>
      <c r="R7" s="34"/>
    </row>
    <row r="8" spans="2:18" ht="15" outlineLevel="1">
      <c r="B8" s="34"/>
      <c r="C8" s="33"/>
      <c r="D8" s="33"/>
      <c r="E8" s="33"/>
      <c r="F8" s="34"/>
      <c r="G8" s="33"/>
      <c r="H8" s="34"/>
      <c r="I8" s="36"/>
      <c r="J8" s="36"/>
      <c r="K8" s="34"/>
      <c r="L8" s="34"/>
      <c r="M8" s="34"/>
      <c r="N8" s="34"/>
      <c r="O8" s="34"/>
      <c r="P8" s="34"/>
      <c r="Q8" s="34"/>
      <c r="R8" s="34"/>
    </row>
    <row r="9" spans="2:18" ht="17.25" outlineLevel="1">
      <c r="B9" s="37"/>
      <c r="C9" s="33"/>
      <c r="D9" s="33"/>
      <c r="E9" s="38"/>
      <c r="F9" s="39"/>
      <c r="G9" s="33"/>
      <c r="H9" s="34"/>
      <c r="I9" s="38"/>
      <c r="J9" s="40"/>
      <c r="K9" s="41"/>
      <c r="L9" s="39"/>
      <c r="M9" s="34"/>
      <c r="N9" s="34"/>
      <c r="O9" s="34"/>
      <c r="P9" s="34"/>
      <c r="Q9" s="34"/>
      <c r="R9" s="34"/>
    </row>
    <row r="10" spans="2:13" ht="24" customHeight="1" outlineLevel="1">
      <c r="B10" s="42"/>
      <c r="C10" s="33"/>
      <c r="D10" s="43"/>
      <c r="F10" s="45"/>
      <c r="G10" s="46"/>
      <c r="I10" s="36"/>
      <c r="J10" s="47"/>
      <c r="K10" s="48"/>
      <c r="L10" s="36"/>
      <c r="M10" s="22"/>
    </row>
    <row r="11" spans="2:18" ht="15.75" customHeight="1" outlineLevel="1">
      <c r="B11" s="49"/>
      <c r="C11" s="43"/>
      <c r="D11" s="50"/>
      <c r="E11" s="50"/>
      <c r="F11" s="51"/>
      <c r="G11" s="43"/>
      <c r="H11" s="43"/>
      <c r="I11" s="50"/>
      <c r="J11" s="52"/>
      <c r="K11" s="52"/>
      <c r="L11" s="53"/>
      <c r="M11" s="54"/>
      <c r="N11" s="53"/>
      <c r="O11" s="53"/>
      <c r="P11" s="20" t="s">
        <v>2</v>
      </c>
      <c r="Q11" s="2">
        <v>842500</v>
      </c>
      <c r="R11" s="55"/>
    </row>
    <row r="12" spans="2:18" ht="17.25" outlineLevel="1">
      <c r="B12" s="56"/>
      <c r="C12" s="50"/>
      <c r="D12" s="50"/>
      <c r="E12" s="57"/>
      <c r="F12" s="58"/>
      <c r="G12" s="59"/>
      <c r="H12" s="60"/>
      <c r="I12" s="55"/>
      <c r="J12" s="1"/>
      <c r="K12" s="15"/>
      <c r="L12" s="1"/>
      <c r="M12" s="27"/>
      <c r="N12" s="61"/>
      <c r="O12" s="62"/>
      <c r="P12" s="61"/>
      <c r="Q12" s="63"/>
      <c r="R12" s="64" t="s">
        <v>3</v>
      </c>
    </row>
    <row r="13" spans="2:18" ht="15">
      <c r="B13" s="65"/>
      <c r="C13" s="66" t="s">
        <v>4</v>
      </c>
      <c r="D13" s="66" t="s">
        <v>4</v>
      </c>
      <c r="E13" s="67" t="s">
        <v>4</v>
      </c>
      <c r="F13" s="67" t="s">
        <v>4</v>
      </c>
      <c r="G13" s="67" t="s">
        <v>5</v>
      </c>
      <c r="H13" s="67" t="s">
        <v>6</v>
      </c>
      <c r="I13" s="66" t="s">
        <v>4</v>
      </c>
      <c r="J13" s="66" t="s">
        <v>7</v>
      </c>
      <c r="K13" s="66" t="s">
        <v>8</v>
      </c>
      <c r="L13" s="66" t="s">
        <v>8</v>
      </c>
      <c r="M13" s="68" t="s">
        <v>9</v>
      </c>
      <c r="N13" s="66" t="s">
        <v>10</v>
      </c>
      <c r="O13" s="69" t="s">
        <v>9</v>
      </c>
      <c r="P13" s="66" t="s">
        <v>11</v>
      </c>
      <c r="Q13" s="70" t="s">
        <v>12</v>
      </c>
      <c r="R13" s="70"/>
    </row>
    <row r="14" spans="2:18" ht="19.5" customHeight="1">
      <c r="B14" s="71"/>
      <c r="C14" s="72" t="s">
        <v>13</v>
      </c>
      <c r="D14" s="72" t="s">
        <v>14</v>
      </c>
      <c r="E14" s="73" t="s">
        <v>15</v>
      </c>
      <c r="F14" s="73" t="s">
        <v>16</v>
      </c>
      <c r="G14" s="73" t="s">
        <v>17</v>
      </c>
      <c r="H14" s="73" t="s">
        <v>18</v>
      </c>
      <c r="I14" s="72" t="s">
        <v>19</v>
      </c>
      <c r="J14" s="72" t="s">
        <v>18</v>
      </c>
      <c r="K14" s="72" t="s">
        <v>20</v>
      </c>
      <c r="L14" s="72" t="s">
        <v>21</v>
      </c>
      <c r="M14" s="74"/>
      <c r="N14" s="72" t="s">
        <v>22</v>
      </c>
      <c r="O14" s="75" t="s">
        <v>23</v>
      </c>
      <c r="P14" s="76" t="s">
        <v>24</v>
      </c>
      <c r="Q14" s="77"/>
      <c r="R14" s="77"/>
    </row>
    <row r="15" spans="2:18" ht="15.75" customHeight="1">
      <c r="B15" s="1"/>
      <c r="C15" s="72" t="s">
        <v>25</v>
      </c>
      <c r="D15" s="72" t="s">
        <v>26</v>
      </c>
      <c r="E15" s="73" t="s">
        <v>27</v>
      </c>
      <c r="F15" s="73" t="s">
        <v>28</v>
      </c>
      <c r="G15" s="73" t="s">
        <v>29</v>
      </c>
      <c r="H15" s="73" t="s">
        <v>30</v>
      </c>
      <c r="I15" s="72" t="s">
        <v>31</v>
      </c>
      <c r="J15" s="72" t="s">
        <v>32</v>
      </c>
      <c r="K15" s="72" t="s">
        <v>33</v>
      </c>
      <c r="L15" s="72" t="s">
        <v>34</v>
      </c>
      <c r="M15" s="74"/>
      <c r="N15" s="72" t="s">
        <v>35</v>
      </c>
      <c r="O15" s="75" t="s">
        <v>36</v>
      </c>
      <c r="P15" s="76" t="s">
        <v>37</v>
      </c>
      <c r="Q15" s="77"/>
      <c r="R15" s="77"/>
    </row>
    <row r="16" spans="2:18" ht="15">
      <c r="B16" s="78"/>
      <c r="C16" s="79"/>
      <c r="D16" s="72" t="s">
        <v>38</v>
      </c>
      <c r="E16" s="73" t="s">
        <v>39</v>
      </c>
      <c r="F16" s="73" t="s">
        <v>40</v>
      </c>
      <c r="G16" s="73" t="s">
        <v>41</v>
      </c>
      <c r="H16" s="73"/>
      <c r="I16" s="72" t="s">
        <v>42</v>
      </c>
      <c r="J16" s="72" t="s">
        <v>43</v>
      </c>
      <c r="K16" s="72"/>
      <c r="L16" s="72" t="s">
        <v>44</v>
      </c>
      <c r="M16" s="74"/>
      <c r="N16" s="72" t="s">
        <v>45</v>
      </c>
      <c r="O16" s="74" t="s">
        <v>46</v>
      </c>
      <c r="P16" s="76" t="s">
        <v>47</v>
      </c>
      <c r="Q16" s="77"/>
      <c r="R16" s="77"/>
    </row>
    <row r="17" spans="2:18" ht="15.75" customHeight="1">
      <c r="B17" s="61"/>
      <c r="C17" s="15"/>
      <c r="D17" s="72" t="s">
        <v>48</v>
      </c>
      <c r="E17" s="73"/>
      <c r="F17" s="73"/>
      <c r="G17" s="73" t="s">
        <v>49</v>
      </c>
      <c r="H17" s="73"/>
      <c r="I17" s="72" t="s">
        <v>50</v>
      </c>
      <c r="J17" s="72"/>
      <c r="K17" s="72"/>
      <c r="L17" s="72" t="s">
        <v>51</v>
      </c>
      <c r="M17" s="74"/>
      <c r="N17" s="72"/>
      <c r="O17" s="74"/>
      <c r="P17" s="76"/>
      <c r="Q17" s="3" t="s">
        <v>52</v>
      </c>
      <c r="R17" s="4" t="s">
        <v>53</v>
      </c>
    </row>
    <row r="18" spans="2:18" ht="51" customHeight="1">
      <c r="B18" s="80"/>
      <c r="C18" s="15"/>
      <c r="D18" s="81"/>
      <c r="E18" s="81"/>
      <c r="F18" s="81"/>
      <c r="G18" s="73" t="s">
        <v>54</v>
      </c>
      <c r="H18" s="73"/>
      <c r="I18" s="82" t="s">
        <v>55</v>
      </c>
      <c r="J18" s="72"/>
      <c r="K18" s="72"/>
      <c r="L18" s="82" t="s">
        <v>56</v>
      </c>
      <c r="M18" s="74"/>
      <c r="N18" s="72"/>
      <c r="O18" s="74"/>
      <c r="P18" s="76"/>
      <c r="Q18" s="3"/>
      <c r="R18" s="4"/>
    </row>
    <row r="19" spans="2:18" ht="18" customHeight="1" thickBot="1">
      <c r="B19" s="138"/>
      <c r="C19" s="89"/>
      <c r="D19" s="139"/>
      <c r="E19" s="139"/>
      <c r="F19" s="139"/>
      <c r="G19" s="140"/>
      <c r="H19" s="140"/>
      <c r="I19" s="141"/>
      <c r="J19" s="142"/>
      <c r="K19" s="142"/>
      <c r="L19" s="141"/>
      <c r="M19" s="143"/>
      <c r="N19" s="142"/>
      <c r="O19" s="143"/>
      <c r="P19" s="144"/>
      <c r="Q19" s="136"/>
      <c r="R19" s="145"/>
    </row>
    <row r="20" spans="2:18" s="94" customFormat="1" ht="30.75" customHeight="1" thickTop="1">
      <c r="B20" s="9" t="s">
        <v>57</v>
      </c>
      <c r="C20" s="10">
        <f>C21+C37+C38+C39+C40+C41+C42++C43+C44</f>
        <v>103128.31599999999</v>
      </c>
      <c r="D20" s="10">
        <f aca="true" t="shared" si="0" ref="D20:I20">D21+D37+D38+D39+D40+D41+D42++D43+D44</f>
        <v>67140.87599999999</v>
      </c>
      <c r="E20" s="10">
        <f t="shared" si="0"/>
        <v>52835.037486</v>
      </c>
      <c r="F20" s="10">
        <f t="shared" si="0"/>
        <v>2015.8605459999999</v>
      </c>
      <c r="G20" s="10">
        <f t="shared" si="0"/>
        <v>24820.512999999995</v>
      </c>
      <c r="H20" s="10">
        <f t="shared" si="0"/>
        <v>0</v>
      </c>
      <c r="I20" s="10">
        <f t="shared" si="0"/>
        <v>22049.576999999997</v>
      </c>
      <c r="J20" s="10">
        <f>J21+J37+J38+J39+J40+J41+J42++J43+J44</f>
        <v>133.977</v>
      </c>
      <c r="K20" s="10">
        <f>K21+K37+K38+K39+K40+K41+K42++K43+K44</f>
        <v>106.1464966</v>
      </c>
      <c r="L20" s="90">
        <f>L21+L37+L38+L39+L40+L41+L42++L43+L44</f>
        <v>3174.5701369999997</v>
      </c>
      <c r="M20" s="91">
        <f>SUM(C20:L20)</f>
        <v>275404.8736656</v>
      </c>
      <c r="N20" s="92">
        <f>N21+N37+N38+N41+N39</f>
        <v>-46941.380356459995</v>
      </c>
      <c r="O20" s="91">
        <f aca="true" t="shared" si="1" ref="O20:O42">M20+N20</f>
        <v>228463.49330914003</v>
      </c>
      <c r="P20" s="92">
        <f>P21+P37+P38+P41+P43</f>
        <v>-218.737</v>
      </c>
      <c r="Q20" s="93">
        <f>O20+P20</f>
        <v>228244.75630914004</v>
      </c>
      <c r="R20" s="91">
        <f>Q20/$Q$11*100</f>
        <v>27.091365734022553</v>
      </c>
    </row>
    <row r="21" spans="2:18" s="96" customFormat="1" ht="18.75" customHeight="1">
      <c r="B21" s="83" t="s">
        <v>58</v>
      </c>
      <c r="C21" s="10">
        <f>C22+C35+C36</f>
        <v>90089.91</v>
      </c>
      <c r="D21" s="10">
        <f>D22+D35+D36</f>
        <v>58067.932</v>
      </c>
      <c r="E21" s="90">
        <f>E22+E35+E36</f>
        <v>40061.584486</v>
      </c>
      <c r="F21" s="90">
        <f>F22+F35+F36</f>
        <v>2015.859</v>
      </c>
      <c r="G21" s="90">
        <f>G22+G35+G36</f>
        <v>23691.144999999997</v>
      </c>
      <c r="H21" s="90"/>
      <c r="I21" s="10">
        <f>I22+I35+I36</f>
        <v>10767.44</v>
      </c>
      <c r="J21" s="10"/>
      <c r="K21" s="95">
        <f>K22+K35+K36</f>
        <v>106.1464966</v>
      </c>
      <c r="L21" s="95">
        <f>L22+L35+L36</f>
        <v>1305.607297</v>
      </c>
      <c r="M21" s="10">
        <f>SUM(C21:L21)</f>
        <v>226105.62427960002</v>
      </c>
      <c r="N21" s="10">
        <f>N22+N35+N36</f>
        <v>-12383.844516460002</v>
      </c>
      <c r="O21" s="95">
        <f t="shared" si="1"/>
        <v>213721.77976314002</v>
      </c>
      <c r="P21" s="10">
        <f>P22+P35+P36</f>
        <v>0</v>
      </c>
      <c r="Q21" s="85">
        <f aca="true" t="shared" si="2" ref="Q21:Q42">O21+P21</f>
        <v>213721.77976314002</v>
      </c>
      <c r="R21" s="95">
        <f aca="true" t="shared" si="3" ref="R21:R44">Q21/$Q$11*100</f>
        <v>25.36757029829555</v>
      </c>
    </row>
    <row r="22" spans="2:18" ht="28.5" customHeight="1">
      <c r="B22" s="97" t="s">
        <v>59</v>
      </c>
      <c r="C22" s="12">
        <f>C23+C27+C28+C33+C34</f>
        <v>78578.13200000001</v>
      </c>
      <c r="D22" s="12">
        <f>D23+D27+D28+D33+D34</f>
        <v>45799.736</v>
      </c>
      <c r="E22" s="98">
        <f aca="true" t="shared" si="4" ref="E22:L22">E23+E27+E28+E33+E34</f>
        <v>0</v>
      </c>
      <c r="F22" s="98">
        <f t="shared" si="4"/>
        <v>0</v>
      </c>
      <c r="G22" s="99">
        <f t="shared" si="4"/>
        <v>2127.57</v>
      </c>
      <c r="H22" s="98">
        <f t="shared" si="4"/>
        <v>0</v>
      </c>
      <c r="I22" s="12">
        <f>I23+I27+I28+I33+I34</f>
        <v>1847.122</v>
      </c>
      <c r="J22" s="8">
        <f t="shared" si="4"/>
        <v>0</v>
      </c>
      <c r="K22" s="8">
        <f t="shared" si="4"/>
        <v>0</v>
      </c>
      <c r="L22" s="8">
        <f t="shared" si="4"/>
        <v>0</v>
      </c>
      <c r="M22" s="12">
        <f>SUM(C22:L22)</f>
        <v>128352.56000000003</v>
      </c>
      <c r="N22" s="8">
        <f>N23+N27+N28+N33+N34</f>
        <v>0</v>
      </c>
      <c r="O22" s="12">
        <f t="shared" si="1"/>
        <v>128352.56000000003</v>
      </c>
      <c r="P22" s="8">
        <f>P23+P27+P28+P33+P34</f>
        <v>0</v>
      </c>
      <c r="Q22" s="100">
        <f t="shared" si="2"/>
        <v>128352.56000000003</v>
      </c>
      <c r="R22" s="12">
        <f t="shared" si="3"/>
        <v>15.234725222551932</v>
      </c>
    </row>
    <row r="23" spans="2:18" ht="33.75" customHeight="1">
      <c r="B23" s="101" t="s">
        <v>60</v>
      </c>
      <c r="C23" s="12">
        <f aca="true" t="shared" si="5" ref="C23:H23">C24+C25+C26</f>
        <v>24343.923</v>
      </c>
      <c r="D23" s="12">
        <f>D24+D25+D26</f>
        <v>18910.012</v>
      </c>
      <c r="E23" s="98">
        <f t="shared" si="5"/>
        <v>0</v>
      </c>
      <c r="F23" s="98">
        <f t="shared" si="5"/>
        <v>0</v>
      </c>
      <c r="G23" s="98">
        <f t="shared" si="5"/>
        <v>0</v>
      </c>
      <c r="H23" s="98">
        <f t="shared" si="5"/>
        <v>0</v>
      </c>
      <c r="I23" s="8"/>
      <c r="J23" s="8">
        <f>J24+J25+J26</f>
        <v>0</v>
      </c>
      <c r="K23" s="7">
        <f>K24+K25+K26</f>
        <v>0</v>
      </c>
      <c r="L23" s="8">
        <f>L24+L25+L26</f>
        <v>0</v>
      </c>
      <c r="M23" s="12">
        <f aca="true" t="shared" si="6" ref="M23:M42">SUM(C23:L23)</f>
        <v>43253.935</v>
      </c>
      <c r="N23" s="8">
        <f>N24+N25+N26</f>
        <v>0</v>
      </c>
      <c r="O23" s="12">
        <f t="shared" si="1"/>
        <v>43253.935</v>
      </c>
      <c r="P23" s="8">
        <f>P24+P25+P26</f>
        <v>0</v>
      </c>
      <c r="Q23" s="100">
        <f t="shared" si="2"/>
        <v>43253.935</v>
      </c>
      <c r="R23" s="12">
        <f>Q23/$Q$11*100</f>
        <v>5.133998219584569</v>
      </c>
    </row>
    <row r="24" spans="2:18" ht="22.5" customHeight="1">
      <c r="B24" s="102" t="s">
        <v>61</v>
      </c>
      <c r="C24" s="7">
        <v>14110.99</v>
      </c>
      <c r="D24" s="7">
        <v>37.994</v>
      </c>
      <c r="E24" s="98"/>
      <c r="F24" s="98"/>
      <c r="G24" s="98"/>
      <c r="H24" s="98"/>
      <c r="I24" s="12"/>
      <c r="J24" s="7"/>
      <c r="K24" s="7"/>
      <c r="L24" s="7"/>
      <c r="M24" s="12">
        <f t="shared" si="6"/>
        <v>14148.984</v>
      </c>
      <c r="N24" s="7"/>
      <c r="O24" s="12">
        <f t="shared" si="1"/>
        <v>14148.984</v>
      </c>
      <c r="P24" s="7"/>
      <c r="Q24" s="100">
        <f t="shared" si="2"/>
        <v>14148.984</v>
      </c>
      <c r="R24" s="12">
        <f>Q24/$Q$11*100</f>
        <v>1.6794046290801188</v>
      </c>
    </row>
    <row r="25" spans="2:18" ht="30" customHeight="1">
      <c r="B25" s="102" t="s">
        <v>62</v>
      </c>
      <c r="C25" s="7">
        <v>8318.090999999999</v>
      </c>
      <c r="D25" s="7">
        <v>18859.49</v>
      </c>
      <c r="E25" s="5"/>
      <c r="F25" s="5"/>
      <c r="G25" s="5"/>
      <c r="H25" s="5"/>
      <c r="I25" s="12"/>
      <c r="J25" s="7"/>
      <c r="K25" s="7"/>
      <c r="L25" s="7"/>
      <c r="M25" s="12">
        <f t="shared" si="6"/>
        <v>27177.581</v>
      </c>
      <c r="N25" s="7"/>
      <c r="O25" s="12">
        <f t="shared" si="1"/>
        <v>27177.581</v>
      </c>
      <c r="P25" s="7"/>
      <c r="Q25" s="100">
        <f t="shared" si="2"/>
        <v>27177.581</v>
      </c>
      <c r="R25" s="12">
        <f>Q25/$Q$11*100</f>
        <v>3.225825637982196</v>
      </c>
    </row>
    <row r="26" spans="2:18" ht="36" customHeight="1">
      <c r="B26" s="103" t="s">
        <v>63</v>
      </c>
      <c r="C26" s="7">
        <v>1914.842</v>
      </c>
      <c r="D26" s="7">
        <v>12.528</v>
      </c>
      <c r="E26" s="5"/>
      <c r="F26" s="5"/>
      <c r="G26" s="5"/>
      <c r="H26" s="5"/>
      <c r="I26" s="12"/>
      <c r="J26" s="7"/>
      <c r="K26" s="7"/>
      <c r="L26" s="7"/>
      <c r="M26" s="12">
        <f t="shared" si="6"/>
        <v>1927.3700000000001</v>
      </c>
      <c r="N26" s="7"/>
      <c r="O26" s="12">
        <f t="shared" si="1"/>
        <v>1927.3700000000001</v>
      </c>
      <c r="P26" s="7"/>
      <c r="Q26" s="100">
        <f t="shared" si="2"/>
        <v>1927.3700000000001</v>
      </c>
      <c r="R26" s="12">
        <f t="shared" si="3"/>
        <v>0.2287679525222552</v>
      </c>
    </row>
    <row r="27" spans="2:18" ht="23.25" customHeight="1">
      <c r="B27" s="101" t="s">
        <v>64</v>
      </c>
      <c r="C27" s="7">
        <v>94.273</v>
      </c>
      <c r="D27" s="7">
        <v>4958.987</v>
      </c>
      <c r="E27" s="98"/>
      <c r="F27" s="98"/>
      <c r="G27" s="98"/>
      <c r="H27" s="98"/>
      <c r="I27" s="12"/>
      <c r="J27" s="7"/>
      <c r="K27" s="7"/>
      <c r="L27" s="7"/>
      <c r="M27" s="12">
        <f t="shared" si="6"/>
        <v>5053.26</v>
      </c>
      <c r="N27" s="7"/>
      <c r="O27" s="12">
        <f t="shared" si="1"/>
        <v>5053.26</v>
      </c>
      <c r="P27" s="7"/>
      <c r="Q27" s="100">
        <f t="shared" si="2"/>
        <v>5053.26</v>
      </c>
      <c r="R27" s="12">
        <f t="shared" si="3"/>
        <v>0.599793471810089</v>
      </c>
    </row>
    <row r="28" spans="2:18" ht="36.75" customHeight="1">
      <c r="B28" s="104" t="s">
        <v>65</v>
      </c>
      <c r="C28" s="87">
        <f>SUM(C29:C32)</f>
        <v>53160.09200000001</v>
      </c>
      <c r="D28" s="87">
        <f>D29+D30+D31+D32</f>
        <v>21766.921000000002</v>
      </c>
      <c r="E28" s="5">
        <f aca="true" t="shared" si="7" ref="E28:L28">E29+E30+E31+E32</f>
        <v>0</v>
      </c>
      <c r="F28" s="5">
        <f t="shared" si="7"/>
        <v>0</v>
      </c>
      <c r="G28" s="105">
        <f t="shared" si="7"/>
        <v>2127.57</v>
      </c>
      <c r="H28" s="5">
        <f t="shared" si="7"/>
        <v>0</v>
      </c>
      <c r="I28" s="87">
        <f>I29+I30+I31+I32</f>
        <v>1303.92</v>
      </c>
      <c r="J28" s="7">
        <f t="shared" si="7"/>
        <v>0</v>
      </c>
      <c r="K28" s="7">
        <f t="shared" si="7"/>
        <v>0</v>
      </c>
      <c r="L28" s="7">
        <f t="shared" si="7"/>
        <v>0</v>
      </c>
      <c r="M28" s="12">
        <f t="shared" si="6"/>
        <v>78358.50300000001</v>
      </c>
      <c r="N28" s="7">
        <f>N29+N30+N31</f>
        <v>0</v>
      </c>
      <c r="O28" s="12">
        <f t="shared" si="1"/>
        <v>78358.50300000001</v>
      </c>
      <c r="P28" s="7">
        <f>P29+P30+P31</f>
        <v>0</v>
      </c>
      <c r="Q28" s="100">
        <f t="shared" si="2"/>
        <v>78358.50300000001</v>
      </c>
      <c r="R28" s="12">
        <f t="shared" si="3"/>
        <v>9.300712522255195</v>
      </c>
    </row>
    <row r="29" spans="2:18" ht="25.5" customHeight="1">
      <c r="B29" s="102" t="s">
        <v>66</v>
      </c>
      <c r="C29" s="7">
        <v>28268.674</v>
      </c>
      <c r="D29" s="7">
        <v>20344.379</v>
      </c>
      <c r="E29" s="98"/>
      <c r="F29" s="98"/>
      <c r="G29" s="98"/>
      <c r="H29" s="98"/>
      <c r="I29" s="12"/>
      <c r="J29" s="7"/>
      <c r="K29" s="7"/>
      <c r="L29" s="7"/>
      <c r="M29" s="12">
        <f t="shared" si="6"/>
        <v>48613.053</v>
      </c>
      <c r="N29" s="7"/>
      <c r="O29" s="12">
        <f t="shared" si="1"/>
        <v>48613.053</v>
      </c>
      <c r="P29" s="7"/>
      <c r="Q29" s="100">
        <f t="shared" si="2"/>
        <v>48613.053</v>
      </c>
      <c r="R29" s="12">
        <f t="shared" si="3"/>
        <v>5.7700953115727005</v>
      </c>
    </row>
    <row r="30" spans="2:18" ht="20.25" customHeight="1">
      <c r="B30" s="102" t="s">
        <v>67</v>
      </c>
      <c r="C30" s="7">
        <v>22900.812</v>
      </c>
      <c r="D30" s="7"/>
      <c r="E30" s="5"/>
      <c r="F30" s="5"/>
      <c r="G30" s="5"/>
      <c r="H30" s="5"/>
      <c r="I30" s="5">
        <v>1223.084</v>
      </c>
      <c r="J30" s="7"/>
      <c r="K30" s="7"/>
      <c r="L30" s="7"/>
      <c r="M30" s="12">
        <f t="shared" si="6"/>
        <v>24123.896</v>
      </c>
      <c r="N30" s="7"/>
      <c r="O30" s="12">
        <f t="shared" si="1"/>
        <v>24123.896</v>
      </c>
      <c r="P30" s="7"/>
      <c r="Q30" s="100">
        <f t="shared" si="2"/>
        <v>24123.896</v>
      </c>
      <c r="R30" s="12">
        <f t="shared" si="3"/>
        <v>2.8633704451038575</v>
      </c>
    </row>
    <row r="31" spans="2:18" s="107" customFormat="1" ht="36.75" customHeight="1">
      <c r="B31" s="106" t="s">
        <v>68</v>
      </c>
      <c r="C31" s="7">
        <v>849.9290000000001</v>
      </c>
      <c r="D31" s="7">
        <v>43.323</v>
      </c>
      <c r="E31" s="5"/>
      <c r="F31" s="5">
        <v>0</v>
      </c>
      <c r="G31" s="5">
        <v>2127.57</v>
      </c>
      <c r="H31" s="5"/>
      <c r="I31" s="7"/>
      <c r="J31" s="7"/>
      <c r="K31" s="7"/>
      <c r="L31" s="7"/>
      <c r="M31" s="12">
        <f t="shared" si="6"/>
        <v>3020.822</v>
      </c>
      <c r="N31" s="7"/>
      <c r="O31" s="12">
        <f t="shared" si="1"/>
        <v>3020.822</v>
      </c>
      <c r="P31" s="7"/>
      <c r="Q31" s="100">
        <f t="shared" si="2"/>
        <v>3020.822</v>
      </c>
      <c r="R31" s="12">
        <f t="shared" si="3"/>
        <v>0.35855454005934717</v>
      </c>
    </row>
    <row r="32" spans="2:18" ht="58.5" customHeight="1">
      <c r="B32" s="106" t="s">
        <v>69</v>
      </c>
      <c r="C32" s="7">
        <v>1140.677</v>
      </c>
      <c r="D32" s="7">
        <v>1379.219</v>
      </c>
      <c r="E32" s="5"/>
      <c r="F32" s="5">
        <v>0</v>
      </c>
      <c r="G32" s="5"/>
      <c r="H32" s="5"/>
      <c r="I32" s="7">
        <v>80.836</v>
      </c>
      <c r="J32" s="108"/>
      <c r="K32" s="7"/>
      <c r="L32" s="7"/>
      <c r="M32" s="12">
        <f t="shared" si="6"/>
        <v>2600.7319999999995</v>
      </c>
      <c r="N32" s="7"/>
      <c r="O32" s="12">
        <f t="shared" si="1"/>
        <v>2600.7319999999995</v>
      </c>
      <c r="P32" s="7"/>
      <c r="Q32" s="100">
        <f t="shared" si="2"/>
        <v>2600.7319999999995</v>
      </c>
      <c r="R32" s="12">
        <f t="shared" si="3"/>
        <v>0.30869222551928777</v>
      </c>
    </row>
    <row r="33" spans="2:18" ht="36" customHeight="1">
      <c r="B33" s="104" t="s">
        <v>70</v>
      </c>
      <c r="C33" s="7">
        <v>861.893</v>
      </c>
      <c r="D33" s="7">
        <v>0</v>
      </c>
      <c r="E33" s="5"/>
      <c r="F33" s="5"/>
      <c r="G33" s="5"/>
      <c r="H33" s="5"/>
      <c r="I33" s="7"/>
      <c r="J33" s="7"/>
      <c r="K33" s="7"/>
      <c r="L33" s="7"/>
      <c r="M33" s="12">
        <f t="shared" si="6"/>
        <v>861.893</v>
      </c>
      <c r="N33" s="7"/>
      <c r="O33" s="12">
        <f t="shared" si="1"/>
        <v>861.893</v>
      </c>
      <c r="P33" s="7"/>
      <c r="Q33" s="100">
        <f t="shared" si="2"/>
        <v>861.893</v>
      </c>
      <c r="R33" s="12">
        <f t="shared" si="3"/>
        <v>0.10230183976261127</v>
      </c>
    </row>
    <row r="34" spans="2:18" ht="33" customHeight="1">
      <c r="B34" s="109" t="s">
        <v>71</v>
      </c>
      <c r="C34" s="7">
        <v>117.951</v>
      </c>
      <c r="D34" s="7">
        <v>163.816</v>
      </c>
      <c r="E34" s="5"/>
      <c r="F34" s="5"/>
      <c r="G34" s="5"/>
      <c r="H34" s="5"/>
      <c r="I34" s="7">
        <v>543.202</v>
      </c>
      <c r="J34" s="7"/>
      <c r="K34" s="7"/>
      <c r="L34" s="7"/>
      <c r="M34" s="12">
        <f t="shared" si="6"/>
        <v>824.969</v>
      </c>
      <c r="N34" s="7"/>
      <c r="O34" s="12">
        <f t="shared" si="1"/>
        <v>824.969</v>
      </c>
      <c r="P34" s="7"/>
      <c r="Q34" s="100">
        <f t="shared" si="2"/>
        <v>824.969</v>
      </c>
      <c r="R34" s="12">
        <f t="shared" si="3"/>
        <v>0.09791916913946588</v>
      </c>
    </row>
    <row r="35" spans="2:18" ht="27.75" customHeight="1">
      <c r="B35" s="110" t="s">
        <v>72</v>
      </c>
      <c r="C35" s="7">
        <v>1310.829</v>
      </c>
      <c r="D35" s="7"/>
      <c r="E35" s="5">
        <v>39958.136</v>
      </c>
      <c r="F35" s="5">
        <v>2007.187</v>
      </c>
      <c r="G35" s="5">
        <v>21535.225</v>
      </c>
      <c r="H35" s="5"/>
      <c r="I35" s="7">
        <v>3.256</v>
      </c>
      <c r="J35" s="7"/>
      <c r="K35" s="7"/>
      <c r="L35" s="7"/>
      <c r="M35" s="12">
        <f t="shared" si="6"/>
        <v>64814.632999999994</v>
      </c>
      <c r="N35" s="111">
        <v>-119.60000000000001</v>
      </c>
      <c r="O35" s="12">
        <f t="shared" si="1"/>
        <v>64695.032999999996</v>
      </c>
      <c r="P35" s="7"/>
      <c r="Q35" s="100">
        <f t="shared" si="2"/>
        <v>64695.032999999996</v>
      </c>
      <c r="R35" s="12">
        <f t="shared" si="3"/>
        <v>7.678935667655786</v>
      </c>
    </row>
    <row r="36" spans="2:18" ht="27" customHeight="1">
      <c r="B36" s="112" t="s">
        <v>73</v>
      </c>
      <c r="C36" s="7">
        <v>10200.949</v>
      </c>
      <c r="D36" s="7">
        <v>12268.196</v>
      </c>
      <c r="E36" s="7">
        <v>103.448486</v>
      </c>
      <c r="F36" s="7">
        <v>8.672</v>
      </c>
      <c r="G36" s="7">
        <v>28.35</v>
      </c>
      <c r="H36" s="5"/>
      <c r="I36" s="7">
        <v>8917.062</v>
      </c>
      <c r="J36" s="113"/>
      <c r="K36" s="7">
        <v>106.1464966</v>
      </c>
      <c r="L36" s="7">
        <v>1305.607297</v>
      </c>
      <c r="M36" s="12">
        <f t="shared" si="6"/>
        <v>32938.4312796</v>
      </c>
      <c r="N36" s="111">
        <v>-12264.244516460001</v>
      </c>
      <c r="O36" s="12">
        <f t="shared" si="1"/>
        <v>20674.186763140002</v>
      </c>
      <c r="P36" s="7"/>
      <c r="Q36" s="100">
        <f t="shared" si="2"/>
        <v>20674.186763140002</v>
      </c>
      <c r="R36" s="12">
        <f t="shared" si="3"/>
        <v>2.453909408087834</v>
      </c>
    </row>
    <row r="37" spans="2:18" ht="24" customHeight="1">
      <c r="B37" s="114" t="s">
        <v>74</v>
      </c>
      <c r="C37" s="7">
        <v>0</v>
      </c>
      <c r="D37" s="7">
        <v>7986.1449999999995</v>
      </c>
      <c r="E37" s="5">
        <v>12773.453</v>
      </c>
      <c r="F37" s="5">
        <v>0</v>
      </c>
      <c r="G37" s="5">
        <v>1129.368</v>
      </c>
      <c r="H37" s="5"/>
      <c r="I37" s="7">
        <v>10787.749</v>
      </c>
      <c r="J37" s="7">
        <v>11.857999999999999</v>
      </c>
      <c r="K37" s="7"/>
      <c r="L37" s="7">
        <v>1868.96284</v>
      </c>
      <c r="M37" s="12">
        <f t="shared" si="6"/>
        <v>34557.53584</v>
      </c>
      <c r="N37" s="87">
        <f>-M37</f>
        <v>-34557.53584</v>
      </c>
      <c r="O37" s="12">
        <f t="shared" si="1"/>
        <v>0</v>
      </c>
      <c r="P37" s="7"/>
      <c r="Q37" s="100">
        <f t="shared" si="2"/>
        <v>0</v>
      </c>
      <c r="R37" s="12">
        <f t="shared" si="3"/>
        <v>0</v>
      </c>
    </row>
    <row r="38" spans="2:18" ht="23.25" customHeight="1">
      <c r="B38" s="115" t="s">
        <v>75</v>
      </c>
      <c r="C38" s="7">
        <v>269.598</v>
      </c>
      <c r="D38" s="7">
        <v>219.55200000000002</v>
      </c>
      <c r="E38" s="5"/>
      <c r="F38" s="5"/>
      <c r="G38" s="5"/>
      <c r="H38" s="5"/>
      <c r="I38" s="7">
        <v>222.434</v>
      </c>
      <c r="J38" s="113"/>
      <c r="K38" s="7"/>
      <c r="L38" s="7"/>
      <c r="M38" s="12">
        <f t="shared" si="6"/>
        <v>711.5840000000001</v>
      </c>
      <c r="N38" s="7">
        <v>0</v>
      </c>
      <c r="O38" s="12">
        <f t="shared" si="1"/>
        <v>711.5840000000001</v>
      </c>
      <c r="P38" s="7"/>
      <c r="Q38" s="100">
        <f t="shared" si="2"/>
        <v>711.5840000000001</v>
      </c>
      <c r="R38" s="12">
        <f t="shared" si="3"/>
        <v>0.08446100890207717</v>
      </c>
    </row>
    <row r="39" spans="2:18" ht="20.25" customHeight="1">
      <c r="B39" s="63" t="s">
        <v>76</v>
      </c>
      <c r="C39" s="7"/>
      <c r="D39" s="7">
        <v>0</v>
      </c>
      <c r="E39" s="5"/>
      <c r="F39" s="5"/>
      <c r="G39" s="5">
        <v>0</v>
      </c>
      <c r="H39" s="5"/>
      <c r="I39" s="7"/>
      <c r="J39" s="7"/>
      <c r="K39" s="7"/>
      <c r="L39" s="7">
        <v>0</v>
      </c>
      <c r="M39" s="12">
        <f t="shared" si="6"/>
        <v>0</v>
      </c>
      <c r="N39" s="87"/>
      <c r="O39" s="12">
        <f t="shared" si="1"/>
        <v>0</v>
      </c>
      <c r="P39" s="7"/>
      <c r="Q39" s="100">
        <f t="shared" si="2"/>
        <v>0</v>
      </c>
      <c r="R39" s="12">
        <f t="shared" si="3"/>
        <v>0</v>
      </c>
    </row>
    <row r="40" spans="2:18" ht="20.25" customHeight="1">
      <c r="B40" s="116" t="s">
        <v>77</v>
      </c>
      <c r="C40" s="7">
        <v>-116.31099999999998</v>
      </c>
      <c r="D40" s="7">
        <v>194.32399999999998</v>
      </c>
      <c r="E40" s="7">
        <v>0</v>
      </c>
      <c r="F40" s="7">
        <v>0</v>
      </c>
      <c r="G40" s="7">
        <v>0</v>
      </c>
      <c r="H40" s="7"/>
      <c r="I40" s="7">
        <v>97.518</v>
      </c>
      <c r="J40" s="7">
        <v>84.286</v>
      </c>
      <c r="K40" s="7"/>
      <c r="L40" s="7"/>
      <c r="M40" s="12">
        <f t="shared" si="6"/>
        <v>259.817</v>
      </c>
      <c r="N40" s="7"/>
      <c r="O40" s="12">
        <f t="shared" si="1"/>
        <v>259.817</v>
      </c>
      <c r="P40" s="7"/>
      <c r="Q40" s="100">
        <f t="shared" si="2"/>
        <v>259.817</v>
      </c>
      <c r="R40" s="12">
        <f t="shared" si="3"/>
        <v>0.03083881305637982</v>
      </c>
    </row>
    <row r="41" spans="2:18" ht="29.25" customHeight="1">
      <c r="B41" s="63" t="s">
        <v>78</v>
      </c>
      <c r="C41" s="7">
        <v>218.737</v>
      </c>
      <c r="D41" s="7"/>
      <c r="E41" s="5"/>
      <c r="F41" s="5"/>
      <c r="G41" s="5"/>
      <c r="H41" s="5"/>
      <c r="I41" s="7"/>
      <c r="J41" s="7"/>
      <c r="K41" s="7"/>
      <c r="L41" s="7"/>
      <c r="M41" s="12">
        <f t="shared" si="6"/>
        <v>218.737</v>
      </c>
      <c r="N41" s="7"/>
      <c r="O41" s="12">
        <f t="shared" si="1"/>
        <v>218.737</v>
      </c>
      <c r="P41" s="7">
        <f>-O41</f>
        <v>-218.737</v>
      </c>
      <c r="Q41" s="88">
        <f t="shared" si="2"/>
        <v>0</v>
      </c>
      <c r="R41" s="12">
        <f t="shared" si="3"/>
        <v>0</v>
      </c>
    </row>
    <row r="42" spans="2:18" ht="29.25" customHeight="1">
      <c r="B42" s="116" t="s">
        <v>79</v>
      </c>
      <c r="C42" s="11">
        <v>-21.096</v>
      </c>
      <c r="D42" s="7"/>
      <c r="E42" s="5"/>
      <c r="F42" s="5"/>
      <c r="G42" s="5"/>
      <c r="H42" s="5"/>
      <c r="I42" s="12"/>
      <c r="J42" s="7"/>
      <c r="K42" s="7"/>
      <c r="L42" s="7"/>
      <c r="M42" s="12">
        <f t="shared" si="6"/>
        <v>-21.096</v>
      </c>
      <c r="N42" s="7"/>
      <c r="O42" s="12">
        <f t="shared" si="1"/>
        <v>-21.096</v>
      </c>
      <c r="P42" s="7"/>
      <c r="Q42" s="88">
        <f t="shared" si="2"/>
        <v>-21.096</v>
      </c>
      <c r="R42" s="12">
        <f t="shared" si="3"/>
        <v>-0.0025039762611275963</v>
      </c>
    </row>
    <row r="43" spans="2:18" ht="57.75" customHeight="1">
      <c r="B43" s="116" t="s">
        <v>80</v>
      </c>
      <c r="C43" s="11">
        <v>-153.451</v>
      </c>
      <c r="D43" s="7">
        <v>13.824</v>
      </c>
      <c r="E43" s="5"/>
      <c r="F43" s="5"/>
      <c r="G43" s="5"/>
      <c r="H43" s="5"/>
      <c r="I43" s="7">
        <v>3.302</v>
      </c>
      <c r="J43" s="7"/>
      <c r="K43" s="7"/>
      <c r="L43" s="7"/>
      <c r="M43" s="12">
        <f>SUM(C43:L43)</f>
        <v>-136.325</v>
      </c>
      <c r="N43" s="7"/>
      <c r="O43" s="12">
        <f>M43+N43</f>
        <v>-136.325</v>
      </c>
      <c r="P43" s="7"/>
      <c r="Q43" s="88">
        <f>O43+P43</f>
        <v>-136.325</v>
      </c>
      <c r="R43" s="12">
        <f t="shared" si="3"/>
        <v>-0.01618100890207715</v>
      </c>
    </row>
    <row r="44" spans="2:18" ht="54" customHeight="1">
      <c r="B44" s="116" t="s">
        <v>81</v>
      </c>
      <c r="C44" s="11">
        <v>12840.929</v>
      </c>
      <c r="D44" s="11">
        <v>659.099</v>
      </c>
      <c r="E44" s="11">
        <v>0</v>
      </c>
      <c r="F44" s="11">
        <v>0.0015460000000000005</v>
      </c>
      <c r="G44" s="11">
        <v>0</v>
      </c>
      <c r="H44" s="11"/>
      <c r="I44" s="7">
        <v>171.13399999999933</v>
      </c>
      <c r="J44" s="11">
        <v>37.833</v>
      </c>
      <c r="K44" s="11"/>
      <c r="L44" s="7"/>
      <c r="M44" s="12">
        <f>SUM(C44:L44)</f>
        <v>13708.996546</v>
      </c>
      <c r="N44" s="7"/>
      <c r="O44" s="12">
        <f>M44+N44</f>
        <v>13708.996546</v>
      </c>
      <c r="P44" s="7"/>
      <c r="Q44" s="88">
        <f>O44+P44</f>
        <v>13708.996546</v>
      </c>
      <c r="R44" s="12">
        <f t="shared" si="3"/>
        <v>1.6271805989317507</v>
      </c>
    </row>
    <row r="45" spans="2:18" ht="36" customHeight="1">
      <c r="B45" s="116"/>
      <c r="C45" s="11"/>
      <c r="D45" s="7"/>
      <c r="E45" s="7"/>
      <c r="F45" s="7"/>
      <c r="G45" s="7"/>
      <c r="H45" s="7"/>
      <c r="I45" s="7"/>
      <c r="J45" s="7"/>
      <c r="K45" s="7"/>
      <c r="L45" s="7"/>
      <c r="M45" s="12"/>
      <c r="N45" s="7"/>
      <c r="O45" s="12"/>
      <c r="P45" s="7"/>
      <c r="Q45" s="88"/>
      <c r="R45" s="12"/>
    </row>
    <row r="46" spans="2:18" ht="12.7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90"/>
      <c r="M46" s="95"/>
      <c r="N46" s="10"/>
      <c r="O46" s="95"/>
      <c r="P46" s="10"/>
      <c r="Q46" s="85"/>
      <c r="R46" s="95"/>
    </row>
    <row r="47" spans="2:18" s="96" customFormat="1" ht="30.75" customHeight="1">
      <c r="B47" s="9" t="s">
        <v>82</v>
      </c>
      <c r="C47" s="10">
        <f>C48+C61+C64+C67</f>
        <v>123177.683455</v>
      </c>
      <c r="D47" s="10">
        <f aca="true" t="shared" si="8" ref="D47:L47">D48+D61+D64+D67+D68</f>
        <v>62947.793286</v>
      </c>
      <c r="E47" s="10">
        <f>E48+E61+E64+E67+E68</f>
        <v>52644.828472999994</v>
      </c>
      <c r="F47" s="10">
        <f t="shared" si="8"/>
        <v>870.100628</v>
      </c>
      <c r="G47" s="10">
        <f>G48+G61+G64+G67+G68</f>
        <v>26794.748000000003</v>
      </c>
      <c r="H47" s="10">
        <f t="shared" si="8"/>
        <v>0</v>
      </c>
      <c r="I47" s="10">
        <f t="shared" si="8"/>
        <v>19505.443999999996</v>
      </c>
      <c r="J47" s="10">
        <f>J48+J61+J64+J67+J68</f>
        <v>135.59548</v>
      </c>
      <c r="K47" s="10">
        <f t="shared" si="8"/>
        <v>42.888267</v>
      </c>
      <c r="L47" s="95">
        <f t="shared" si="8"/>
        <v>2976.559031</v>
      </c>
      <c r="M47" s="95">
        <f>SUM(C47:L47)</f>
        <v>289095.64062</v>
      </c>
      <c r="N47" s="10">
        <f>N48+N61+N64+N67+N68</f>
        <v>-46941.380356459995</v>
      </c>
      <c r="O47" s="95">
        <f aca="true" t="shared" si="9" ref="O47:O67">M47+N47</f>
        <v>242154.26026354003</v>
      </c>
      <c r="P47" s="10">
        <f>P48+P61+P64+P67+P68</f>
        <v>-3728.794</v>
      </c>
      <c r="Q47" s="85">
        <f aca="true" t="shared" si="10" ref="Q47:Q67">O47+P47</f>
        <v>238425.46626354003</v>
      </c>
      <c r="R47" s="95">
        <f aca="true" t="shared" si="11" ref="R47:R67">Q47/$Q$11*100</f>
        <v>28.299758606948373</v>
      </c>
    </row>
    <row r="48" spans="2:18" ht="19.5" customHeight="1">
      <c r="B48" s="117" t="s">
        <v>83</v>
      </c>
      <c r="C48" s="10">
        <f>SUM(C49:C53)+C60</f>
        <v>119988.39045500002</v>
      </c>
      <c r="D48" s="10">
        <f>D49+D50+D51+D52+D53+D60</f>
        <v>54344.60339899999</v>
      </c>
      <c r="E48" s="90">
        <f>E49+E50+E51+E52+E53+E60</f>
        <v>52668.21947299999</v>
      </c>
      <c r="F48" s="90">
        <f aca="true" t="shared" si="12" ref="F48:L48">F49+F50+F51+F52+F53+F60</f>
        <v>882.2006279999999</v>
      </c>
      <c r="G48" s="90">
        <f t="shared" si="12"/>
        <v>26818.107000000004</v>
      </c>
      <c r="H48" s="90">
        <f t="shared" si="12"/>
        <v>0</v>
      </c>
      <c r="I48" s="10">
        <f>I49+I50+I51+I52+I53+I60</f>
        <v>18634.164999999997</v>
      </c>
      <c r="J48" s="10">
        <f t="shared" si="12"/>
        <v>135.59548</v>
      </c>
      <c r="K48" s="118">
        <f t="shared" si="12"/>
        <v>42.888267</v>
      </c>
      <c r="L48" s="10">
        <f t="shared" si="12"/>
        <v>1305.490564</v>
      </c>
      <c r="M48" s="12">
        <f aca="true" t="shared" si="13" ref="M48:M67">SUM(C48:L48)</f>
        <v>274819.6602659999</v>
      </c>
      <c r="N48" s="10">
        <f>N49+N50+N51+N52+N53+N60</f>
        <v>-46827.05510345999</v>
      </c>
      <c r="O48" s="12">
        <f t="shared" si="9"/>
        <v>227992.60516253993</v>
      </c>
      <c r="P48" s="10">
        <f>P49+P50+P51+P52+P53+P60</f>
        <v>0</v>
      </c>
      <c r="Q48" s="88">
        <f t="shared" si="10"/>
        <v>227992.60516253993</v>
      </c>
      <c r="R48" s="12">
        <f t="shared" si="11"/>
        <v>27.0614368145448</v>
      </c>
    </row>
    <row r="49" spans="1:18" ht="23.25" customHeight="1">
      <c r="A49" s="119"/>
      <c r="B49" s="120" t="s">
        <v>84</v>
      </c>
      <c r="C49" s="121">
        <v>21487.414</v>
      </c>
      <c r="D49" s="13">
        <v>29697.285592999997</v>
      </c>
      <c r="E49" s="98">
        <v>191.469</v>
      </c>
      <c r="F49" s="98">
        <v>98.963</v>
      </c>
      <c r="G49" s="98">
        <v>256.522</v>
      </c>
      <c r="H49" s="98"/>
      <c r="I49" s="8">
        <v>10332.822</v>
      </c>
      <c r="J49" s="13"/>
      <c r="K49" s="8"/>
      <c r="L49" s="13">
        <v>341.762761</v>
      </c>
      <c r="M49" s="12">
        <f t="shared" si="13"/>
        <v>62406.238353999994</v>
      </c>
      <c r="N49" s="84"/>
      <c r="O49" s="12">
        <f t="shared" si="9"/>
        <v>62406.238353999994</v>
      </c>
      <c r="P49" s="84"/>
      <c r="Q49" s="88">
        <f t="shared" si="10"/>
        <v>62406.238353999994</v>
      </c>
      <c r="R49" s="12">
        <f t="shared" si="11"/>
        <v>7.40726864735905</v>
      </c>
    </row>
    <row r="50" spans="1:18" ht="23.25" customHeight="1">
      <c r="A50" s="119"/>
      <c r="B50" s="120" t="s">
        <v>85</v>
      </c>
      <c r="C50" s="13">
        <v>4423.56</v>
      </c>
      <c r="D50" s="13">
        <v>14523.675186999999</v>
      </c>
      <c r="E50" s="98">
        <v>375.776</v>
      </c>
      <c r="F50" s="98">
        <v>30.162</v>
      </c>
      <c r="G50" s="122">
        <v>21471.772</v>
      </c>
      <c r="H50" s="98">
        <v>0</v>
      </c>
      <c r="I50" s="8">
        <v>5042.782</v>
      </c>
      <c r="J50" s="8">
        <v>1.44753</v>
      </c>
      <c r="K50" s="8">
        <v>8.695</v>
      </c>
      <c r="L50" s="8">
        <v>938.8373859999999</v>
      </c>
      <c r="M50" s="12">
        <f t="shared" si="13"/>
        <v>46816.707103</v>
      </c>
      <c r="N50" s="87">
        <v>-12249.522</v>
      </c>
      <c r="O50" s="12">
        <f t="shared" si="9"/>
        <v>34567.185102999996</v>
      </c>
      <c r="P50" s="84"/>
      <c r="Q50" s="88">
        <f t="shared" si="10"/>
        <v>34567.185102999996</v>
      </c>
      <c r="R50" s="12">
        <f t="shared" si="11"/>
        <v>4.102929982551928</v>
      </c>
    </row>
    <row r="51" spans="1:18" ht="17.25" customHeight="1">
      <c r="A51" s="119"/>
      <c r="B51" s="120" t="s">
        <v>86</v>
      </c>
      <c r="C51" s="13">
        <v>9291.792</v>
      </c>
      <c r="D51" s="13">
        <v>435.230418</v>
      </c>
      <c r="E51" s="98">
        <v>2.147</v>
      </c>
      <c r="F51" s="98">
        <v>0</v>
      </c>
      <c r="G51" s="98">
        <v>1.486</v>
      </c>
      <c r="H51" s="98">
        <v>0</v>
      </c>
      <c r="I51" s="8">
        <v>0.161</v>
      </c>
      <c r="J51" s="8">
        <v>0</v>
      </c>
      <c r="K51" s="13">
        <v>33.946</v>
      </c>
      <c r="L51" s="8">
        <v>24.890417</v>
      </c>
      <c r="M51" s="12">
        <f t="shared" si="13"/>
        <v>9789.652835</v>
      </c>
      <c r="N51" s="87">
        <v>-53.42093346</v>
      </c>
      <c r="O51" s="12">
        <f t="shared" si="9"/>
        <v>9736.23190154</v>
      </c>
      <c r="P51" s="84"/>
      <c r="Q51" s="88">
        <f>O51+P51</f>
        <v>9736.23190154</v>
      </c>
      <c r="R51" s="12">
        <f t="shared" si="11"/>
        <v>1.1556358340106825</v>
      </c>
    </row>
    <row r="52" spans="1:18" ht="18.75" customHeight="1">
      <c r="A52" s="119"/>
      <c r="B52" s="120" t="s">
        <v>87</v>
      </c>
      <c r="C52" s="13">
        <v>3322.569</v>
      </c>
      <c r="D52" s="13">
        <v>1703.186</v>
      </c>
      <c r="E52" s="98"/>
      <c r="F52" s="98">
        <v>0.547</v>
      </c>
      <c r="G52" s="98"/>
      <c r="H52" s="98"/>
      <c r="I52" s="8">
        <v>75.556</v>
      </c>
      <c r="J52" s="13"/>
      <c r="K52" s="118"/>
      <c r="L52" s="13"/>
      <c r="M52" s="12">
        <f t="shared" si="13"/>
        <v>5101.857999999999</v>
      </c>
      <c r="N52" s="84"/>
      <c r="O52" s="12">
        <f t="shared" si="9"/>
        <v>5101.857999999999</v>
      </c>
      <c r="P52" s="84"/>
      <c r="Q52" s="88">
        <f t="shared" si="10"/>
        <v>5101.857999999999</v>
      </c>
      <c r="R52" s="12">
        <f t="shared" si="11"/>
        <v>0.6055617804154302</v>
      </c>
    </row>
    <row r="53" spans="1:18" ht="26.25" customHeight="1">
      <c r="A53" s="119"/>
      <c r="B53" s="123" t="s">
        <v>88</v>
      </c>
      <c r="C53" s="118">
        <f aca="true" t="shared" si="14" ref="C53:K53">SUM(C54:C59)</f>
        <v>81073.32845500001</v>
      </c>
      <c r="D53" s="118">
        <f t="shared" si="14"/>
        <v>7985.2262009999995</v>
      </c>
      <c r="E53" s="118">
        <f t="shared" si="14"/>
        <v>52098.82747299999</v>
      </c>
      <c r="F53" s="118">
        <f t="shared" si="14"/>
        <v>752.5286279999999</v>
      </c>
      <c r="G53" s="118">
        <f t="shared" si="14"/>
        <v>5088.327</v>
      </c>
      <c r="H53" s="118">
        <f t="shared" si="14"/>
        <v>0</v>
      </c>
      <c r="I53" s="118">
        <f t="shared" si="14"/>
        <v>3162.567</v>
      </c>
      <c r="J53" s="118">
        <f>SUM(J54:J59)</f>
        <v>134.14795</v>
      </c>
      <c r="K53" s="118">
        <f t="shared" si="14"/>
        <v>0.247267</v>
      </c>
      <c r="L53" s="118">
        <f>L54+L55+L57+L59+L56</f>
        <v>0</v>
      </c>
      <c r="M53" s="12">
        <f t="shared" si="13"/>
        <v>150295.19997400002</v>
      </c>
      <c r="N53" s="118">
        <f>N54+N55+N57+N59+N56+N58</f>
        <v>-34353.301608999995</v>
      </c>
      <c r="O53" s="12">
        <f t="shared" si="9"/>
        <v>115941.89836500003</v>
      </c>
      <c r="P53" s="118">
        <f>P54+P55+P57+P59+P56</f>
        <v>0</v>
      </c>
      <c r="Q53" s="88">
        <f t="shared" si="10"/>
        <v>115941.89836500003</v>
      </c>
      <c r="R53" s="12">
        <f t="shared" si="11"/>
        <v>13.76164965756677</v>
      </c>
    </row>
    <row r="54" spans="1:18" ht="32.25" customHeight="1">
      <c r="A54" s="119"/>
      <c r="B54" s="124" t="s">
        <v>89</v>
      </c>
      <c r="C54" s="13">
        <v>27347.725</v>
      </c>
      <c r="D54" s="8">
        <v>617.9180000000001</v>
      </c>
      <c r="E54" s="125">
        <v>0.105</v>
      </c>
      <c r="F54" s="125">
        <v>143.442</v>
      </c>
      <c r="G54" s="125">
        <v>3293.234</v>
      </c>
      <c r="H54" s="125">
        <v>0</v>
      </c>
      <c r="I54" s="13">
        <v>652.417</v>
      </c>
      <c r="J54" s="13"/>
      <c r="K54" s="10"/>
      <c r="L54" s="8"/>
      <c r="M54" s="12">
        <f t="shared" si="13"/>
        <v>32054.841</v>
      </c>
      <c r="N54" s="87">
        <v>-30878.537086999993</v>
      </c>
      <c r="O54" s="12">
        <f t="shared" si="9"/>
        <v>1176.303913000007</v>
      </c>
      <c r="P54" s="84"/>
      <c r="Q54" s="88">
        <f t="shared" si="10"/>
        <v>1176.303913000007</v>
      </c>
      <c r="R54" s="12">
        <f t="shared" si="11"/>
        <v>0.13962064249258244</v>
      </c>
    </row>
    <row r="55" spans="1:18" ht="15">
      <c r="A55" s="119"/>
      <c r="B55" s="126" t="s">
        <v>90</v>
      </c>
      <c r="C55" s="13">
        <v>9781.328</v>
      </c>
      <c r="D55" s="8">
        <v>496.98520099999996</v>
      </c>
      <c r="E55" s="98">
        <v>0.165473</v>
      </c>
      <c r="F55" s="98">
        <v>0.037</v>
      </c>
      <c r="G55" s="98"/>
      <c r="H55" s="98"/>
      <c r="I55" s="8">
        <v>410.988</v>
      </c>
      <c r="J55" s="8">
        <v>1.71595</v>
      </c>
      <c r="K55" s="8"/>
      <c r="L55" s="8"/>
      <c r="M55" s="12">
        <f t="shared" si="13"/>
        <v>10691.219623999998</v>
      </c>
      <c r="N55" s="87">
        <v>-304.867858</v>
      </c>
      <c r="O55" s="12">
        <f>M55+N55</f>
        <v>10386.351765999998</v>
      </c>
      <c r="P55" s="84"/>
      <c r="Q55" s="88">
        <f t="shared" si="10"/>
        <v>10386.351765999998</v>
      </c>
      <c r="R55" s="12">
        <f t="shared" si="11"/>
        <v>1.2328013965578632</v>
      </c>
    </row>
    <row r="56" spans="1:18" ht="38.25" customHeight="1">
      <c r="A56" s="119"/>
      <c r="B56" s="106" t="s">
        <v>91</v>
      </c>
      <c r="C56" s="13">
        <v>266.235</v>
      </c>
      <c r="D56" s="8">
        <v>448.854</v>
      </c>
      <c r="E56" s="8"/>
      <c r="F56" s="8">
        <v>0.529</v>
      </c>
      <c r="G56" s="8"/>
      <c r="H56" s="98"/>
      <c r="I56" s="8">
        <v>100.92500000000001</v>
      </c>
      <c r="J56" s="8">
        <v>94.599</v>
      </c>
      <c r="K56" s="8"/>
      <c r="L56" s="8"/>
      <c r="M56" s="12">
        <f t="shared" si="13"/>
        <v>911.1419999999999</v>
      </c>
      <c r="N56" s="87">
        <v>-118.87069299999997</v>
      </c>
      <c r="O56" s="12">
        <f t="shared" si="9"/>
        <v>792.271307</v>
      </c>
      <c r="P56" s="86"/>
      <c r="Q56" s="115">
        <f t="shared" si="10"/>
        <v>792.271307</v>
      </c>
      <c r="R56" s="12">
        <f t="shared" si="11"/>
        <v>0.09403813732937685</v>
      </c>
    </row>
    <row r="57" spans="1:18" ht="15">
      <c r="A57" s="119"/>
      <c r="B57" s="126" t="s">
        <v>92</v>
      </c>
      <c r="C57" s="13">
        <v>25097.305</v>
      </c>
      <c r="D57" s="8">
        <v>4394.813999999999</v>
      </c>
      <c r="E57" s="98">
        <v>52098.295999999995</v>
      </c>
      <c r="F57" s="98">
        <v>590.3149999999999</v>
      </c>
      <c r="G57" s="98">
        <v>1795.093</v>
      </c>
      <c r="H57" s="98"/>
      <c r="I57" s="8">
        <v>91.078</v>
      </c>
      <c r="J57" s="8"/>
      <c r="K57" s="8"/>
      <c r="L57" s="8"/>
      <c r="M57" s="12">
        <f t="shared" si="13"/>
        <v>84066.90099999998</v>
      </c>
      <c r="N57" s="84"/>
      <c r="O57" s="12">
        <f t="shared" si="9"/>
        <v>84066.90099999998</v>
      </c>
      <c r="P57" s="84"/>
      <c r="Q57" s="88">
        <f t="shared" si="10"/>
        <v>84066.90099999998</v>
      </c>
      <c r="R57" s="12">
        <f t="shared" si="11"/>
        <v>9.9782671810089</v>
      </c>
    </row>
    <row r="58" spans="1:18" ht="74.25" customHeight="1">
      <c r="A58" s="119"/>
      <c r="B58" s="106" t="s">
        <v>93</v>
      </c>
      <c r="C58" s="13">
        <v>15852.821</v>
      </c>
      <c r="D58" s="8">
        <v>928.916</v>
      </c>
      <c r="E58" s="98"/>
      <c r="F58" s="98">
        <v>0.001628</v>
      </c>
      <c r="G58" s="98"/>
      <c r="H58" s="98"/>
      <c r="I58" s="8">
        <v>1256.5730000000003</v>
      </c>
      <c r="J58" s="8">
        <v>37.833</v>
      </c>
      <c r="K58" s="8"/>
      <c r="L58" s="8"/>
      <c r="M58" s="12">
        <f t="shared" si="13"/>
        <v>18076.144628000002</v>
      </c>
      <c r="N58" s="92">
        <v>-3051.025971</v>
      </c>
      <c r="O58" s="12">
        <f t="shared" si="9"/>
        <v>15025.118657000003</v>
      </c>
      <c r="P58" s="84"/>
      <c r="Q58" s="88">
        <f t="shared" si="10"/>
        <v>15025.118657000003</v>
      </c>
      <c r="R58" s="12">
        <f t="shared" si="11"/>
        <v>1.7833968732344214</v>
      </c>
    </row>
    <row r="59" spans="1:18" ht="15">
      <c r="A59" s="119"/>
      <c r="B59" s="126" t="s">
        <v>94</v>
      </c>
      <c r="C59" s="13">
        <v>2727.914455</v>
      </c>
      <c r="D59" s="8">
        <v>1097.739</v>
      </c>
      <c r="E59" s="98">
        <v>0.261</v>
      </c>
      <c r="F59" s="98">
        <v>18.204</v>
      </c>
      <c r="G59" s="98">
        <v>0</v>
      </c>
      <c r="H59" s="98"/>
      <c r="I59" s="8">
        <v>650.586</v>
      </c>
      <c r="J59" s="8">
        <v>0</v>
      </c>
      <c r="K59" s="8">
        <v>0.247267</v>
      </c>
      <c r="L59" s="8"/>
      <c r="M59" s="12">
        <f t="shared" si="13"/>
        <v>4494.951722</v>
      </c>
      <c r="N59" s="84"/>
      <c r="O59" s="12">
        <f t="shared" si="9"/>
        <v>4494.951722</v>
      </c>
      <c r="P59" s="84"/>
      <c r="Q59" s="88">
        <f t="shared" si="10"/>
        <v>4494.951722</v>
      </c>
      <c r="R59" s="12">
        <f t="shared" si="11"/>
        <v>0.5335254269436202</v>
      </c>
    </row>
    <row r="60" spans="1:18" s="84" customFormat="1" ht="31.5" customHeight="1">
      <c r="A60" s="127"/>
      <c r="B60" s="128" t="s">
        <v>95</v>
      </c>
      <c r="C60" s="13">
        <v>389.727</v>
      </c>
      <c r="D60" s="8">
        <v>0</v>
      </c>
      <c r="E60" s="98">
        <v>0</v>
      </c>
      <c r="F60" s="98"/>
      <c r="G60" s="98"/>
      <c r="H60" s="98"/>
      <c r="I60" s="8">
        <v>20.277</v>
      </c>
      <c r="J60" s="12">
        <v>0</v>
      </c>
      <c r="K60" s="12"/>
      <c r="L60" s="8"/>
      <c r="M60" s="12">
        <f t="shared" si="13"/>
        <v>410.00399999999996</v>
      </c>
      <c r="N60" s="87">
        <v>-170.810561</v>
      </c>
      <c r="O60" s="12">
        <f t="shared" si="9"/>
        <v>239.19343899999996</v>
      </c>
      <c r="Q60" s="88">
        <f t="shared" si="10"/>
        <v>239.19343899999996</v>
      </c>
      <c r="R60" s="12">
        <f t="shared" si="11"/>
        <v>0.02839091264094955</v>
      </c>
    </row>
    <row r="61" spans="1:18" ht="19.5" customHeight="1">
      <c r="A61" s="119"/>
      <c r="B61" s="117" t="s">
        <v>96</v>
      </c>
      <c r="C61" s="12">
        <f>SUM(C62:C63)</f>
        <v>1581.309</v>
      </c>
      <c r="D61" s="12">
        <f>D62+D63</f>
        <v>7385.51342</v>
      </c>
      <c r="E61" s="99">
        <f aca="true" t="shared" si="15" ref="E61:L61">E62+E63</f>
        <v>3.563</v>
      </c>
      <c r="F61" s="99">
        <f t="shared" si="15"/>
        <v>0.652</v>
      </c>
      <c r="G61" s="99">
        <f t="shared" si="15"/>
        <v>0.274</v>
      </c>
      <c r="H61" s="99">
        <f t="shared" si="15"/>
        <v>0</v>
      </c>
      <c r="I61" s="12">
        <f>I62+I63</f>
        <v>889.926</v>
      </c>
      <c r="J61" s="12">
        <f t="shared" si="15"/>
        <v>0</v>
      </c>
      <c r="K61" s="8">
        <f t="shared" si="15"/>
        <v>0</v>
      </c>
      <c r="L61" s="12">
        <f t="shared" si="15"/>
        <v>1586.1622139999997</v>
      </c>
      <c r="M61" s="12">
        <f t="shared" si="13"/>
        <v>11447.399634</v>
      </c>
      <c r="N61" s="12">
        <f>N62+N63</f>
        <v>-29.419</v>
      </c>
      <c r="O61" s="12">
        <f t="shared" si="9"/>
        <v>11417.980634</v>
      </c>
      <c r="P61" s="84">
        <f>P62+P63</f>
        <v>-19.259</v>
      </c>
      <c r="Q61" s="88">
        <f>O61+P61</f>
        <v>11398.721634</v>
      </c>
      <c r="R61" s="12">
        <f t="shared" si="11"/>
        <v>1.352963992166172</v>
      </c>
    </row>
    <row r="62" spans="1:18" ht="19.5" customHeight="1">
      <c r="A62" s="119"/>
      <c r="B62" s="126" t="s">
        <v>97</v>
      </c>
      <c r="C62" s="8">
        <v>1562.05</v>
      </c>
      <c r="D62" s="13">
        <v>6890.796958</v>
      </c>
      <c r="E62" s="98">
        <v>3.563</v>
      </c>
      <c r="F62" s="98">
        <v>0.652</v>
      </c>
      <c r="G62" s="98">
        <v>0.274</v>
      </c>
      <c r="H62" s="98"/>
      <c r="I62" s="8">
        <v>889.779</v>
      </c>
      <c r="J62" s="8">
        <v>0</v>
      </c>
      <c r="K62" s="12">
        <v>0</v>
      </c>
      <c r="L62" s="13">
        <v>1586.1622139999997</v>
      </c>
      <c r="M62" s="12">
        <f t="shared" si="13"/>
        <v>10933.277172</v>
      </c>
      <c r="N62" s="12">
        <v>-29.419</v>
      </c>
      <c r="O62" s="12">
        <f t="shared" si="9"/>
        <v>10903.858172</v>
      </c>
      <c r="P62" s="84"/>
      <c r="Q62" s="88">
        <f t="shared" si="10"/>
        <v>10903.858172</v>
      </c>
      <c r="R62" s="12">
        <f t="shared" si="11"/>
        <v>1.2942264892581603</v>
      </c>
    </row>
    <row r="63" spans="1:18" ht="19.5" customHeight="1">
      <c r="A63" s="119"/>
      <c r="B63" s="126" t="s">
        <v>98</v>
      </c>
      <c r="C63" s="8">
        <v>19.259</v>
      </c>
      <c r="D63" s="13">
        <v>494.716462</v>
      </c>
      <c r="E63" s="125"/>
      <c r="F63" s="125">
        <v>0</v>
      </c>
      <c r="G63" s="125"/>
      <c r="H63" s="125"/>
      <c r="I63" s="8">
        <v>0.147</v>
      </c>
      <c r="J63" s="12"/>
      <c r="K63" s="12"/>
      <c r="L63" s="13"/>
      <c r="M63" s="12">
        <f t="shared" si="13"/>
        <v>514.122462</v>
      </c>
      <c r="N63" s="92"/>
      <c r="O63" s="12">
        <f t="shared" si="9"/>
        <v>514.122462</v>
      </c>
      <c r="P63" s="84">
        <f>-19.259</f>
        <v>-19.259</v>
      </c>
      <c r="Q63" s="88">
        <f t="shared" si="10"/>
        <v>494.863462</v>
      </c>
      <c r="R63" s="12">
        <f t="shared" si="11"/>
        <v>0.05873750290801187</v>
      </c>
    </row>
    <row r="64" spans="1:18" ht="23.25" customHeight="1">
      <c r="A64" s="119"/>
      <c r="B64" s="117" t="s">
        <v>78</v>
      </c>
      <c r="C64" s="118">
        <f>C65+C66</f>
        <v>2304.199</v>
      </c>
      <c r="D64" s="118">
        <f>D65+D66</f>
        <v>1396.2069999999999</v>
      </c>
      <c r="E64" s="118">
        <f>E65+E66</f>
        <v>0</v>
      </c>
      <c r="F64" s="118">
        <f>F65+F66</f>
        <v>0</v>
      </c>
      <c r="G64" s="118">
        <f>G65+G66</f>
        <v>0</v>
      </c>
      <c r="H64" s="125"/>
      <c r="I64" s="118">
        <f>I65+I66</f>
        <v>9.129</v>
      </c>
      <c r="J64" s="12"/>
      <c r="K64" s="12">
        <f>K65+K66</f>
        <v>0</v>
      </c>
      <c r="L64" s="118">
        <f>L65+L66</f>
        <v>84.906253</v>
      </c>
      <c r="M64" s="12">
        <f t="shared" si="13"/>
        <v>3794.441253</v>
      </c>
      <c r="N64" s="118">
        <f>N65+N66</f>
        <v>-84.906253</v>
      </c>
      <c r="O64" s="12">
        <f t="shared" si="9"/>
        <v>3709.535</v>
      </c>
      <c r="P64" s="118">
        <f>P65+P66</f>
        <v>-3709.535</v>
      </c>
      <c r="Q64" s="88">
        <f t="shared" si="10"/>
        <v>0</v>
      </c>
      <c r="R64" s="12">
        <f t="shared" si="11"/>
        <v>0</v>
      </c>
    </row>
    <row r="65" spans="1:18" ht="15">
      <c r="A65" s="119"/>
      <c r="B65" s="129" t="s">
        <v>99</v>
      </c>
      <c r="C65" s="130">
        <v>72.579</v>
      </c>
      <c r="D65" s="13">
        <v>0</v>
      </c>
      <c r="E65" s="125">
        <v>0</v>
      </c>
      <c r="F65" s="125">
        <v>0</v>
      </c>
      <c r="G65" s="125"/>
      <c r="H65" s="125">
        <v>0</v>
      </c>
      <c r="I65" s="13"/>
      <c r="J65" s="12"/>
      <c r="K65" s="12"/>
      <c r="L65" s="13"/>
      <c r="M65" s="12">
        <f t="shared" si="13"/>
        <v>72.579</v>
      </c>
      <c r="N65" s="84"/>
      <c r="O65" s="12">
        <f t="shared" si="9"/>
        <v>72.579</v>
      </c>
      <c r="P65" s="84">
        <f>-O65</f>
        <v>-72.579</v>
      </c>
      <c r="Q65" s="88"/>
      <c r="R65" s="12">
        <f t="shared" si="11"/>
        <v>0</v>
      </c>
    </row>
    <row r="66" spans="1:18" ht="19.5" customHeight="1">
      <c r="A66" s="119"/>
      <c r="B66" s="129" t="s">
        <v>100</v>
      </c>
      <c r="C66" s="13">
        <v>2231.62</v>
      </c>
      <c r="D66" s="13">
        <v>1396.2069999999999</v>
      </c>
      <c r="E66" s="125">
        <v>0</v>
      </c>
      <c r="F66" s="125">
        <v>0</v>
      </c>
      <c r="G66" s="125"/>
      <c r="H66" s="125">
        <v>0</v>
      </c>
      <c r="I66" s="13">
        <v>9.129</v>
      </c>
      <c r="J66" s="12"/>
      <c r="K66" s="12"/>
      <c r="L66" s="13">
        <v>84.906253</v>
      </c>
      <c r="M66" s="12">
        <f t="shared" si="13"/>
        <v>3721.862253</v>
      </c>
      <c r="N66" s="87">
        <v>-84.906253</v>
      </c>
      <c r="O66" s="12">
        <f t="shared" si="9"/>
        <v>3636.9559999999997</v>
      </c>
      <c r="P66" s="84">
        <f>-O66</f>
        <v>-3636.9559999999997</v>
      </c>
      <c r="Q66" s="88">
        <f t="shared" si="10"/>
        <v>0</v>
      </c>
      <c r="R66" s="12">
        <f t="shared" si="11"/>
        <v>0</v>
      </c>
    </row>
    <row r="67" spans="1:18" ht="34.5" customHeight="1">
      <c r="A67" s="119"/>
      <c r="B67" s="131" t="s">
        <v>101</v>
      </c>
      <c r="C67" s="13">
        <v>-696.215</v>
      </c>
      <c r="D67" s="13">
        <v>-178.53053300000002</v>
      </c>
      <c r="E67" s="125">
        <v>-26.954</v>
      </c>
      <c r="F67" s="125">
        <v>-12.752</v>
      </c>
      <c r="G67" s="125">
        <v>-23.633</v>
      </c>
      <c r="H67" s="125"/>
      <c r="I67" s="125">
        <v>-27.776</v>
      </c>
      <c r="J67" s="12"/>
      <c r="K67" s="13"/>
      <c r="L67" s="13"/>
      <c r="M67" s="12">
        <f t="shared" si="13"/>
        <v>-965.8605329999999</v>
      </c>
      <c r="N67" s="84"/>
      <c r="O67" s="12">
        <f t="shared" si="9"/>
        <v>-965.8605329999999</v>
      </c>
      <c r="P67" s="84"/>
      <c r="Q67" s="88">
        <f t="shared" si="10"/>
        <v>-965.8605329999999</v>
      </c>
      <c r="R67" s="12">
        <f t="shared" si="11"/>
        <v>-0.11464219976261127</v>
      </c>
    </row>
    <row r="68" spans="2:18" ht="12" customHeight="1">
      <c r="B68" s="131"/>
      <c r="C68" s="13"/>
      <c r="D68" s="13"/>
      <c r="E68" s="125"/>
      <c r="F68" s="125"/>
      <c r="G68" s="125"/>
      <c r="H68" s="125"/>
      <c r="I68" s="10"/>
      <c r="J68" s="12"/>
      <c r="K68" s="13"/>
      <c r="L68" s="13"/>
      <c r="M68" s="12"/>
      <c r="N68" s="84"/>
      <c r="O68" s="12"/>
      <c r="P68" s="84"/>
      <c r="Q68" s="88"/>
      <c r="R68" s="12"/>
    </row>
    <row r="69" spans="2:18" ht="34.5" customHeight="1" thickBot="1">
      <c r="B69" s="132" t="s">
        <v>102</v>
      </c>
      <c r="C69" s="133">
        <f>C20-C47</f>
        <v>-20049.367455000014</v>
      </c>
      <c r="D69" s="133">
        <f>D20-D47</f>
        <v>4193.082713999989</v>
      </c>
      <c r="E69" s="134">
        <f>E20-E47</f>
        <v>190.20901300000696</v>
      </c>
      <c r="F69" s="134">
        <f>F20-F47</f>
        <v>1145.7599179999997</v>
      </c>
      <c r="G69" s="134">
        <f>G20-G47</f>
        <v>-1974.2350000000079</v>
      </c>
      <c r="H69" s="134">
        <f>H20-H47</f>
        <v>0</v>
      </c>
      <c r="I69" s="133">
        <f>I20-I47</f>
        <v>2544.1330000000016</v>
      </c>
      <c r="J69" s="133">
        <f>J20-J47</f>
        <v>-1.6184800000000052</v>
      </c>
      <c r="K69" s="133">
        <f>K20-K47</f>
        <v>63.25822960000001</v>
      </c>
      <c r="L69" s="133">
        <f>L20-L47</f>
        <v>198.01110599999993</v>
      </c>
      <c r="M69" s="133">
        <f>SUM(C69:L69)</f>
        <v>-13690.766954400024</v>
      </c>
      <c r="N69" s="135">
        <f>N20-N47</f>
        <v>0</v>
      </c>
      <c r="O69" s="133">
        <f>O20-O47</f>
        <v>-13690.766954399995</v>
      </c>
      <c r="P69" s="133">
        <f>P20-P47</f>
        <v>3510.057</v>
      </c>
      <c r="Q69" s="136">
        <f>Q20-Q47</f>
        <v>-10180.709954399994</v>
      </c>
      <c r="R69" s="137">
        <f>Q69/$Q$11*100</f>
        <v>-1.2083928729258153</v>
      </c>
    </row>
    <row r="70" ht="19.5" customHeight="1" thickTop="1"/>
  </sheetData>
  <sheetProtection/>
  <mergeCells count="7">
    <mergeCell ref="N2:R2"/>
    <mergeCell ref="B3:R3"/>
    <mergeCell ref="B4:R4"/>
    <mergeCell ref="B5:R5"/>
    <mergeCell ref="Q13:R16"/>
    <mergeCell ref="Q17:Q18"/>
    <mergeCell ref="R17:R18"/>
  </mergeCells>
  <printOptions horizontalCentered="1"/>
  <pageMargins left="0" right="0" top="0.5905511811023623" bottom="0" header="0.5118110236220472" footer="0"/>
  <pageSetup blackAndWhite="1" horizontalDpi="600" verticalDpi="600" orientation="landscape" paperSize="9" scale="50" r:id="rId1"/>
  <rowBreaks count="1" manualBreakCount="1">
    <brk id="44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2017-12-27T08:30:19Z</cp:lastPrinted>
  <dcterms:created xsi:type="dcterms:W3CDTF">2017-12-27T08:22:25Z</dcterms:created>
  <dcterms:modified xsi:type="dcterms:W3CDTF">2017-12-27T08:31:30Z</dcterms:modified>
  <cp:category/>
  <cp:version/>
  <cp:contentType/>
  <cp:contentStatus/>
</cp:coreProperties>
</file>