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ugust 201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'august 2019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<sst xmlns="http://schemas.openxmlformats.org/spreadsheetml/2006/main" count="112" uniqueCount="104">
  <si>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</si>
  <si>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01.01 - 31.08.2019</t>
  </si>
  <si>
    <t>=6100*15%</t>
  </si>
  <si>
    <t>PIB 2019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</si>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</sst>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6" fontId="20" fillId="33" borderId="0" xfId="0" applyNumberFormat="1" applyFont="1" applyFill="1" applyBorder="1" applyAlignment="1" applyProtection="1">
      <alignment horizontal="center"/>
      <protection locked="0"/>
    </xf>
    <xf numFmtId="167" fontId="21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4" fontId="18" fillId="33" borderId="0" xfId="0" applyNumberFormat="1" applyFont="1" applyFill="1" applyAlignment="1">
      <alignment/>
    </xf>
    <xf numFmtId="165" fontId="20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6" fillId="33" borderId="0" xfId="0" applyNumberFormat="1" applyFont="1" applyFill="1" applyAlignment="1" applyProtection="1">
      <alignment horizontal="center"/>
      <protection locked="0"/>
    </xf>
    <xf numFmtId="168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66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7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6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7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1667042\Desktop\BGC%20-%20%20august%202019%20-%20&#238;n%20lucru-%20cu%20date%20Dodocioiu%2001.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19 "/>
      <sheetName val="UAT august 2019"/>
      <sheetName val=" consolidari august"/>
      <sheetName val="iulie 2019  (valori)"/>
      <sheetName val="UAT iulie 2019 (valori)"/>
      <sheetName val="iunie 2019  (valori)"/>
      <sheetName val="UAT iunie 2019 (valori)"/>
      <sheetName val="Sinteza-anexa program 9 luni "/>
      <sheetName val="program 9 luni .%.exec "/>
      <sheetName val="Sinteza - An 2"/>
      <sheetName val="2018 - 2019"/>
      <sheetName val="Progr.act 16.09.2019(Liliana)"/>
      <sheetName val="Sinteza - Anexa program anual"/>
      <sheetName val="program %.exec"/>
      <sheetName val="dob_trez"/>
      <sheetName val="SPECIAL_CNAIR"/>
      <sheetName val="CNAIR_ex"/>
      <sheetName val="august 2018 "/>
      <sheetName val="august 2018 leg"/>
      <sheetName val="Sinteza-Anexa program 6 luni"/>
      <sheetName val="progr 6 luni % execuție  "/>
      <sheetName val="Sinteza - program 3 luni "/>
      <sheetName val="program trim I _%.exec"/>
      <sheetName val="2019 Engl"/>
      <sheetName val="mai 2019  (valori)"/>
      <sheetName val="UAT mai 2019 (valori)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68"/>
  <sheetViews>
    <sheetView showZeros="0" tabSelected="1" view="pageBreakPreview" zoomScale="75" zoomScaleNormal="81" zoomScaleSheetLayoutView="75" zoomScalePageLayoutView="0" workbookViewId="0" topLeftCell="A1">
      <pane xSplit="2" ySplit="16" topLeftCell="D58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R70" sqref="R70"/>
    </sheetView>
  </sheetViews>
  <sheetFormatPr defaultColWidth="9.140625" defaultRowHeight="19.5" customHeight="1" outlineLevelRow="1"/>
  <cols>
    <col min="1" max="1" width="3.8515625" style="2" customWidth="1"/>
    <col min="2" max="2" width="52.140625" style="6" customWidth="1"/>
    <col min="3" max="3" width="21.140625" style="6" customWidth="1"/>
    <col min="4" max="4" width="15.7109375" style="6" customWidth="1"/>
    <col min="5" max="5" width="17.00390625" style="129" customWidth="1"/>
    <col min="6" max="6" width="13.8515625" style="129" customWidth="1"/>
    <col min="7" max="7" width="16.8515625" style="129" customWidth="1"/>
    <col min="8" max="8" width="16.28125" style="129" customWidth="1"/>
    <col min="9" max="9" width="15.8515625" style="6" customWidth="1"/>
    <col min="10" max="10" width="13.28125" style="6" customWidth="1"/>
    <col min="11" max="11" width="14.140625" style="6" customWidth="1"/>
    <col min="12" max="12" width="13.7109375" style="6" customWidth="1"/>
    <col min="13" max="13" width="14.00390625" style="7" customWidth="1"/>
    <col min="14" max="14" width="11.7109375" style="6" customWidth="1"/>
    <col min="15" max="15" width="12.7109375" style="7" customWidth="1"/>
    <col min="16" max="16" width="11.57421875" style="6" customWidth="1"/>
    <col min="17" max="17" width="15.7109375" style="8" customWidth="1"/>
    <col min="18" max="18" width="9.57421875" style="9" customWidth="1"/>
    <col min="19" max="16384" width="8.8515625" style="2" customWidth="1"/>
  </cols>
  <sheetData>
    <row r="1" spans="2:9" ht="23.25" customHeight="1">
      <c r="B1" s="1"/>
      <c r="C1" s="2"/>
      <c r="D1" s="2"/>
      <c r="E1" s="3"/>
      <c r="F1" s="3"/>
      <c r="G1" s="3"/>
      <c r="H1" s="4"/>
      <c r="I1" s="5"/>
    </row>
    <row r="2" spans="2:18" ht="15" customHeight="1">
      <c r="B2" s="10"/>
      <c r="C2" s="11"/>
      <c r="D2" s="12"/>
      <c r="E2" s="13"/>
      <c r="F2" s="13"/>
      <c r="G2" s="13"/>
      <c r="H2" s="13"/>
      <c r="I2" s="11"/>
      <c r="J2" s="14"/>
      <c r="K2" s="12"/>
      <c r="L2" s="2"/>
      <c r="M2" s="15"/>
      <c r="N2" s="16"/>
      <c r="O2" s="16"/>
      <c r="P2" s="16"/>
      <c r="Q2" s="16"/>
      <c r="R2" s="16"/>
    </row>
    <row r="3" spans="2:18" ht="22.5" customHeight="1" outlineLevel="1"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5" outlineLevel="1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ht="15" outlineLevel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" outlineLevel="1">
      <c r="B6" s="19"/>
      <c r="C6" s="20"/>
      <c r="D6" s="20"/>
      <c r="E6" s="20"/>
      <c r="F6" s="19"/>
      <c r="G6" s="19"/>
      <c r="H6" s="19"/>
      <c r="I6" s="21"/>
      <c r="J6" s="22"/>
      <c r="K6" s="22"/>
      <c r="L6" s="23"/>
      <c r="M6" s="24"/>
      <c r="N6" s="19"/>
      <c r="O6" s="19"/>
      <c r="P6" s="19"/>
      <c r="Q6" s="19"/>
      <c r="R6" s="19"/>
    </row>
    <row r="7" spans="2:18" ht="15" outlineLevel="1">
      <c r="B7" s="19"/>
      <c r="C7" s="20"/>
      <c r="D7" s="20"/>
      <c r="E7" s="20"/>
      <c r="F7" s="20"/>
      <c r="G7" s="20"/>
      <c r="H7" s="25"/>
      <c r="I7" s="25"/>
      <c r="J7" s="21"/>
      <c r="K7" s="21"/>
      <c r="L7" s="25"/>
      <c r="M7" s="25"/>
      <c r="O7" s="25"/>
      <c r="P7" s="25"/>
      <c r="Q7" s="19"/>
      <c r="R7" s="25"/>
    </row>
    <row r="8" spans="2:18" ht="0" customHeight="1" hidden="1" outlineLevel="1">
      <c r="B8" s="19" t="s">
        <v>2</v>
      </c>
      <c r="C8" s="20"/>
      <c r="D8" s="20"/>
      <c r="E8" s="20"/>
      <c r="F8" s="25"/>
      <c r="G8" s="20"/>
      <c r="H8" s="25"/>
      <c r="I8" s="21"/>
      <c r="J8" s="26"/>
      <c r="K8" s="27"/>
      <c r="L8" s="25"/>
      <c r="M8" s="25"/>
      <c r="N8" s="25"/>
      <c r="O8" s="25"/>
      <c r="P8" s="25"/>
      <c r="Q8" s="19"/>
      <c r="R8" s="25"/>
    </row>
    <row r="9" spans="2:18" ht="15" outlineLevel="1">
      <c r="B9" s="19"/>
      <c r="C9" s="20"/>
      <c r="D9" s="20"/>
      <c r="E9" s="20"/>
      <c r="F9" s="28"/>
      <c r="G9" s="20"/>
      <c r="H9" s="25"/>
      <c r="I9" s="29"/>
      <c r="J9" s="30"/>
      <c r="K9" s="20"/>
      <c r="L9" s="28"/>
      <c r="M9" s="25"/>
      <c r="N9" s="25"/>
      <c r="O9" s="25"/>
      <c r="P9" s="25"/>
      <c r="Q9" s="25"/>
      <c r="R9" s="25"/>
    </row>
    <row r="10" spans="2:13" ht="24" customHeight="1" outlineLevel="1">
      <c r="B10" s="32"/>
      <c r="C10" s="23"/>
      <c r="D10" s="23"/>
      <c r="E10" s="23"/>
      <c r="F10" s="23"/>
      <c r="G10" s="23"/>
      <c r="H10" s="23"/>
      <c r="I10" s="23"/>
      <c r="J10" s="22"/>
      <c r="K10" s="23"/>
      <c r="L10" s="22"/>
      <c r="M10" s="23"/>
    </row>
    <row r="11" spans="2:18" ht="15.75" customHeight="1" outlineLevel="1">
      <c r="B11" s="33"/>
      <c r="C11" s="23"/>
      <c r="D11" s="23"/>
      <c r="E11" s="23"/>
      <c r="F11" s="23"/>
      <c r="G11" s="23"/>
      <c r="H11" s="23"/>
      <c r="I11" s="23"/>
      <c r="J11" s="34"/>
      <c r="K11" s="23"/>
      <c r="L11" s="34"/>
      <c r="M11" s="34"/>
      <c r="N11" s="35"/>
      <c r="O11" s="35"/>
      <c r="P11" s="7" t="s">
        <v>3</v>
      </c>
      <c r="Q11" s="36">
        <v>1031038</v>
      </c>
      <c r="R11" s="37"/>
    </row>
    <row r="12" spans="2:18" ht="17.25" outlineLevel="1">
      <c r="B12" s="38"/>
      <c r="C12" s="23"/>
      <c r="D12" s="23"/>
      <c r="E12" s="23"/>
      <c r="F12" s="23"/>
      <c r="G12" s="39"/>
      <c r="H12" s="40"/>
      <c r="I12" s="41"/>
      <c r="J12" s="2"/>
      <c r="K12" s="31"/>
      <c r="L12" s="31"/>
      <c r="M12" s="14"/>
      <c r="N12" s="42"/>
      <c r="O12" s="43"/>
      <c r="P12" s="42"/>
      <c r="Q12" s="44"/>
      <c r="R12" s="45" t="s">
        <v>4</v>
      </c>
    </row>
    <row r="13" spans="2:18" ht="15">
      <c r="B13" s="47"/>
      <c r="C13" s="48" t="s">
        <v>5</v>
      </c>
      <c r="D13" s="48" t="s">
        <v>5</v>
      </c>
      <c r="E13" s="49" t="s">
        <v>5</v>
      </c>
      <c r="F13" s="49" t="s">
        <v>5</v>
      </c>
      <c r="G13" s="49" t="s">
        <v>6</v>
      </c>
      <c r="H13" s="49" t="s">
        <v>7</v>
      </c>
      <c r="I13" s="48" t="s">
        <v>5</v>
      </c>
      <c r="J13" s="48" t="s">
        <v>8</v>
      </c>
      <c r="K13" s="48" t="s">
        <v>9</v>
      </c>
      <c r="L13" s="48" t="s">
        <v>9</v>
      </c>
      <c r="M13" s="50" t="s">
        <v>10</v>
      </c>
      <c r="N13" s="48" t="s">
        <v>11</v>
      </c>
      <c r="O13" s="51" t="s">
        <v>10</v>
      </c>
      <c r="P13" s="48" t="s">
        <v>12</v>
      </c>
      <c r="Q13" s="52" t="s">
        <v>13</v>
      </c>
      <c r="R13" s="52"/>
    </row>
    <row r="14" spans="2:18" ht="19.5" customHeight="1">
      <c r="B14" s="53"/>
      <c r="C14" s="54" t="s">
        <v>14</v>
      </c>
      <c r="D14" s="54" t="s">
        <v>15</v>
      </c>
      <c r="E14" s="55" t="s">
        <v>16</v>
      </c>
      <c r="F14" s="55" t="s">
        <v>17</v>
      </c>
      <c r="G14" s="55" t="s">
        <v>18</v>
      </c>
      <c r="H14" s="55" t="s">
        <v>19</v>
      </c>
      <c r="I14" s="54" t="s">
        <v>20</v>
      </c>
      <c r="J14" s="54" t="s">
        <v>19</v>
      </c>
      <c r="K14" s="54" t="s">
        <v>21</v>
      </c>
      <c r="L14" s="54" t="s">
        <v>22</v>
      </c>
      <c r="M14" s="56"/>
      <c r="N14" s="54" t="s">
        <v>23</v>
      </c>
      <c r="O14" s="57" t="s">
        <v>24</v>
      </c>
      <c r="P14" s="58" t="s">
        <v>25</v>
      </c>
      <c r="Q14" s="59"/>
      <c r="R14" s="59"/>
    </row>
    <row r="15" spans="2:18" ht="15.75" customHeight="1">
      <c r="B15" s="53"/>
      <c r="C15" s="54" t="s">
        <v>26</v>
      </c>
      <c r="D15" s="54" t="s">
        <v>27</v>
      </c>
      <c r="E15" s="55" t="s">
        <v>28</v>
      </c>
      <c r="F15" s="55" t="s">
        <v>29</v>
      </c>
      <c r="G15" s="55" t="s">
        <v>30</v>
      </c>
      <c r="H15" s="55" t="s">
        <v>31</v>
      </c>
      <c r="I15" s="54" t="s">
        <v>32</v>
      </c>
      <c r="J15" s="54" t="s">
        <v>33</v>
      </c>
      <c r="K15" s="54" t="s">
        <v>34</v>
      </c>
      <c r="L15" s="54" t="s">
        <v>35</v>
      </c>
      <c r="M15" s="56"/>
      <c r="N15" s="54" t="s">
        <v>36</v>
      </c>
      <c r="O15" s="57" t="s">
        <v>37</v>
      </c>
      <c r="P15" s="58" t="s">
        <v>38</v>
      </c>
      <c r="Q15" s="59"/>
      <c r="R15" s="59"/>
    </row>
    <row r="16" spans="2:18" ht="15">
      <c r="B16" s="60"/>
      <c r="C16" s="61"/>
      <c r="D16" s="54" t="s">
        <v>39</v>
      </c>
      <c r="E16" s="55" t="s">
        <v>40</v>
      </c>
      <c r="F16" s="55" t="s">
        <v>41</v>
      </c>
      <c r="G16" s="55" t="s">
        <v>42</v>
      </c>
      <c r="H16" s="55"/>
      <c r="I16" s="54" t="s">
        <v>43</v>
      </c>
      <c r="J16" s="54" t="s">
        <v>44</v>
      </c>
      <c r="K16" s="54"/>
      <c r="L16" s="54" t="s">
        <v>45</v>
      </c>
      <c r="M16" s="56"/>
      <c r="N16" s="54" t="s">
        <v>46</v>
      </c>
      <c r="O16" s="56" t="s">
        <v>47</v>
      </c>
      <c r="P16" s="58" t="s">
        <v>48</v>
      </c>
      <c r="Q16" s="59"/>
      <c r="R16" s="59"/>
    </row>
    <row r="17" spans="2:18" ht="15.75" customHeight="1">
      <c r="B17" s="42"/>
      <c r="C17" s="2"/>
      <c r="D17" s="54" t="s">
        <v>49</v>
      </c>
      <c r="E17" s="55"/>
      <c r="F17" s="55"/>
      <c r="G17" s="55" t="s">
        <v>50</v>
      </c>
      <c r="H17" s="55"/>
      <c r="I17" s="54" t="s">
        <v>51</v>
      </c>
      <c r="J17" s="54"/>
      <c r="K17" s="54"/>
      <c r="L17" s="54" t="s">
        <v>52</v>
      </c>
      <c r="M17" s="56"/>
      <c r="N17" s="54"/>
      <c r="O17" s="56"/>
      <c r="P17" s="58"/>
      <c r="Q17" s="62" t="s">
        <v>53</v>
      </c>
      <c r="R17" s="63" t="s">
        <v>54</v>
      </c>
    </row>
    <row r="18" spans="2:18" ht="51" customHeight="1">
      <c r="B18" s="64"/>
      <c r="C18" s="2"/>
      <c r="D18" s="65"/>
      <c r="E18" s="65"/>
      <c r="F18" s="65"/>
      <c r="G18" s="55" t="s">
        <v>55</v>
      </c>
      <c r="H18" s="55"/>
      <c r="I18" s="66" t="s">
        <v>56</v>
      </c>
      <c r="J18" s="54"/>
      <c r="K18" s="54"/>
      <c r="L18" s="66" t="s">
        <v>57</v>
      </c>
      <c r="M18" s="56"/>
      <c r="N18" s="54"/>
      <c r="O18" s="56"/>
      <c r="P18" s="58"/>
      <c r="Q18" s="62"/>
      <c r="R18" s="63"/>
    </row>
    <row r="19" spans="2:18" ht="18" customHeight="1" thickBot="1">
      <c r="B19" s="130"/>
      <c r="C19" s="75"/>
      <c r="D19" s="131"/>
      <c r="E19" s="131"/>
      <c r="F19" s="131"/>
      <c r="G19" s="132"/>
      <c r="H19" s="132"/>
      <c r="I19" s="133"/>
      <c r="J19" s="134"/>
      <c r="K19" s="134"/>
      <c r="L19" s="133"/>
      <c r="M19" s="135"/>
      <c r="N19" s="134"/>
      <c r="O19" s="135"/>
      <c r="P19" s="136"/>
      <c r="Q19" s="127"/>
      <c r="R19" s="137"/>
    </row>
    <row r="20" spans="2:18" s="82" customFormat="1" ht="30.75" customHeight="1" thickTop="1">
      <c r="B20" s="76" t="s">
        <v>58</v>
      </c>
      <c r="C20" s="77">
        <f>C21+C37+C38+C39+C40+C41+C42+C43+C44</f>
        <v>97845.974579</v>
      </c>
      <c r="D20" s="77">
        <f>D21+D37+D38+D39+D40+D41+D42+D43+D44</f>
        <v>51149.29650700001</v>
      </c>
      <c r="E20" s="77">
        <f>E21+E37+E38+E39+E40+E41+E42+E43+E44</f>
        <v>45068.588851</v>
      </c>
      <c r="F20" s="77">
        <f>F21+F37+F38+F39+F40+F41+F42+F43+F44</f>
        <v>1907.788835</v>
      </c>
      <c r="G20" s="77">
        <f>G21+G37+G38+G39+G40+G41+G42+G43+G44</f>
        <v>24876.732618000002</v>
      </c>
      <c r="H20" s="77">
        <f>H21+H37+H38+H39+H40+H41+H42+H43+H44</f>
        <v>0</v>
      </c>
      <c r="I20" s="77">
        <f>I21+I37+I38+I39+I40+I41+I42+I43+I44</f>
        <v>19309.716999999997</v>
      </c>
      <c r="J20" s="77">
        <f>J21+J37+J38+J39+J40+J41+J42+J43+J44</f>
        <v>41.84861400000001</v>
      </c>
      <c r="K20" s="77">
        <f>K21+K37+K38+K39+K40+K41+K42+K43+K44</f>
        <v>120.90722571</v>
      </c>
      <c r="L20" s="78">
        <f>L21+L37+L38+L39+L40+L41+L42+L43+L44</f>
        <v>2602.53181</v>
      </c>
      <c r="M20" s="79">
        <f>SUM(C20:L20)</f>
        <v>242923.38603971002</v>
      </c>
      <c r="N20" s="80">
        <f>N21+N37+N38+N41+N39</f>
        <v>-34937.949296319995</v>
      </c>
      <c r="O20" s="79">
        <f aca="true" t="shared" si="0" ref="O20:O42">M20+N20</f>
        <v>207985.43674339002</v>
      </c>
      <c r="P20" s="80">
        <f>P21+P37+P38+P41+P43</f>
        <v>-3854.911</v>
      </c>
      <c r="Q20" s="81">
        <f>O20+P20</f>
        <v>204130.52574339003</v>
      </c>
      <c r="R20" s="79">
        <f>Q20/$Q$11*100</f>
        <v>19.798545324555448</v>
      </c>
    </row>
    <row r="21" spans="2:18" s="84" customFormat="1" ht="18.75" customHeight="1">
      <c r="B21" s="67" t="s">
        <v>59</v>
      </c>
      <c r="C21" s="77">
        <f>C22+C35+C36</f>
        <v>86549.49457899999</v>
      </c>
      <c r="D21" s="77">
        <f>D22+D35+D36</f>
        <v>40481.379</v>
      </c>
      <c r="E21" s="78">
        <f>E22+E35+E36</f>
        <v>45068.587932</v>
      </c>
      <c r="F21" s="78">
        <f>F22+F35+F36</f>
        <v>1556.296835</v>
      </c>
      <c r="G21" s="78">
        <f>G22+G35+G36</f>
        <v>24077.736618000003</v>
      </c>
      <c r="H21" s="78"/>
      <c r="I21" s="77">
        <f>I22+I35+I36</f>
        <v>5198.459000000001</v>
      </c>
      <c r="J21" s="77"/>
      <c r="K21" s="83">
        <f>K22+K35+K36</f>
        <v>120.90722571</v>
      </c>
      <c r="L21" s="83">
        <f>L22+L35+L36</f>
        <v>1007.47756</v>
      </c>
      <c r="M21" s="77">
        <f>SUM(C21:L21)</f>
        <v>204060.33874970998</v>
      </c>
      <c r="N21" s="77">
        <f>N22+N35+N36</f>
        <v>-10157.38701932</v>
      </c>
      <c r="O21" s="83">
        <f t="shared" si="0"/>
        <v>193902.95173038996</v>
      </c>
      <c r="P21" s="77">
        <f>P22+P35+P36</f>
        <v>0</v>
      </c>
      <c r="Q21" s="69">
        <f aca="true" t="shared" si="1" ref="Q21:Q42">O21+P21</f>
        <v>193902.95173038996</v>
      </c>
      <c r="R21" s="83">
        <f aca="true" t="shared" si="2" ref="R21:R44">Q21/$Q$11*100</f>
        <v>18.80657664706732</v>
      </c>
    </row>
    <row r="22" spans="2:18" ht="28.5" customHeight="1">
      <c r="B22" s="85" t="s">
        <v>60</v>
      </c>
      <c r="C22" s="86">
        <f>C23+C27+C28+C33+C34</f>
        <v>70532.72948899999</v>
      </c>
      <c r="D22" s="86">
        <f>D23+D27+D28+D33+D34</f>
        <v>30247.69</v>
      </c>
      <c r="E22" s="87">
        <f aca="true" t="shared" si="3" ref="E22:L22">E23+E27+E28+E33+E34</f>
        <v>0</v>
      </c>
      <c r="F22" s="87">
        <f t="shared" si="3"/>
        <v>0</v>
      </c>
      <c r="G22" s="88">
        <f t="shared" si="3"/>
        <v>2455.979</v>
      </c>
      <c r="H22" s="87">
        <f t="shared" si="3"/>
        <v>0</v>
      </c>
      <c r="I22" s="86">
        <f>I23+I27+I28+I33+I34</f>
        <v>-1976.969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86">
        <f>SUM(C22:L22)</f>
        <v>101259.429489</v>
      </c>
      <c r="N22" s="46">
        <f>N23+N27+N28+N33+N34</f>
        <v>0</v>
      </c>
      <c r="O22" s="86">
        <f t="shared" si="0"/>
        <v>101259.429489</v>
      </c>
      <c r="P22" s="46">
        <f>P23+P27+P28+P33+P34</f>
        <v>0</v>
      </c>
      <c r="Q22" s="89">
        <f t="shared" si="1"/>
        <v>101259.429489</v>
      </c>
      <c r="R22" s="86">
        <f t="shared" si="2"/>
        <v>9.821115176065286</v>
      </c>
    </row>
    <row r="23" spans="2:18" ht="33.75" customHeight="1">
      <c r="B23" s="90" t="s">
        <v>61</v>
      </c>
      <c r="C23" s="86">
        <f aca="true" t="shared" si="4" ref="C23:H23">C24+C25+C26</f>
        <v>16351.777773000002</v>
      </c>
      <c r="D23" s="86">
        <f>D24+D25+D26</f>
        <v>14023.953000000001</v>
      </c>
      <c r="E23" s="87">
        <f t="shared" si="4"/>
        <v>0</v>
      </c>
      <c r="F23" s="87">
        <f t="shared" si="4"/>
        <v>0</v>
      </c>
      <c r="G23" s="87">
        <f t="shared" si="4"/>
        <v>0</v>
      </c>
      <c r="H23" s="87">
        <f t="shared" si="4"/>
        <v>0</v>
      </c>
      <c r="I23" s="87">
        <f>I24+I25+I26</f>
        <v>0</v>
      </c>
      <c r="J23" s="46">
        <f>J24+J25+J26</f>
        <v>0</v>
      </c>
      <c r="K23" s="24">
        <f>K24+K25+K26</f>
        <v>0</v>
      </c>
      <c r="L23" s="46">
        <f>L24+L25+L26</f>
        <v>0</v>
      </c>
      <c r="M23" s="86">
        <f>SUM(C23:L23)</f>
        <v>30375.730773000003</v>
      </c>
      <c r="N23" s="46">
        <f>N24+N25+N26</f>
        <v>0</v>
      </c>
      <c r="O23" s="86">
        <f t="shared" si="0"/>
        <v>30375.730773000003</v>
      </c>
      <c r="P23" s="46">
        <f>P24+P25+P26</f>
        <v>0</v>
      </c>
      <c r="Q23" s="89">
        <f t="shared" si="1"/>
        <v>30375.730773000003</v>
      </c>
      <c r="R23" s="86">
        <f>Q23/$Q$11*100</f>
        <v>2.9461310614157776</v>
      </c>
    </row>
    <row r="24" spans="2:18" ht="22.5" customHeight="1">
      <c r="B24" s="91" t="s">
        <v>62</v>
      </c>
      <c r="C24" s="24">
        <v>12296.539</v>
      </c>
      <c r="D24" s="24">
        <v>18.385</v>
      </c>
      <c r="E24" s="87"/>
      <c r="F24" s="87"/>
      <c r="G24" s="87"/>
      <c r="H24" s="87"/>
      <c r="I24" s="86"/>
      <c r="J24" s="24"/>
      <c r="K24" s="24"/>
      <c r="L24" s="24"/>
      <c r="M24" s="86">
        <f aca="true" t="shared" si="5" ref="M24:M42">SUM(C24:L24)</f>
        <v>12314.924</v>
      </c>
      <c r="N24" s="24"/>
      <c r="O24" s="86">
        <f t="shared" si="0"/>
        <v>12314.924</v>
      </c>
      <c r="P24" s="24"/>
      <c r="Q24" s="89">
        <f t="shared" si="1"/>
        <v>12314.924</v>
      </c>
      <c r="R24" s="86">
        <f>Q24/$Q$11*100</f>
        <v>1.1944199922796253</v>
      </c>
    </row>
    <row r="25" spans="2:18" ht="30" customHeight="1">
      <c r="B25" s="91" t="s">
        <v>63</v>
      </c>
      <c r="C25" s="24">
        <v>1416.0907729999992</v>
      </c>
      <c r="D25" s="24">
        <v>13998.307</v>
      </c>
      <c r="E25" s="73"/>
      <c r="F25" s="73"/>
      <c r="G25" s="73"/>
      <c r="H25" s="73"/>
      <c r="I25" s="86"/>
      <c r="J25" s="24"/>
      <c r="K25" s="24"/>
      <c r="L25" s="24"/>
      <c r="M25" s="86">
        <f t="shared" si="5"/>
        <v>15414.397773</v>
      </c>
      <c r="N25" s="24"/>
      <c r="O25" s="86">
        <f t="shared" si="0"/>
        <v>15414.397773</v>
      </c>
      <c r="P25" s="24"/>
      <c r="Q25" s="89">
        <f t="shared" si="1"/>
        <v>15414.397773</v>
      </c>
      <c r="R25" s="86">
        <f>Q25/$Q$11*100</f>
        <v>1.4950368243459504</v>
      </c>
    </row>
    <row r="26" spans="2:18" ht="36" customHeight="1">
      <c r="B26" s="92" t="s">
        <v>64</v>
      </c>
      <c r="C26" s="24">
        <v>2639.148</v>
      </c>
      <c r="D26" s="24">
        <v>7.261</v>
      </c>
      <c r="E26" s="73"/>
      <c r="F26" s="73"/>
      <c r="G26" s="73"/>
      <c r="H26" s="73"/>
      <c r="I26" s="86"/>
      <c r="J26" s="24"/>
      <c r="K26" s="24"/>
      <c r="L26" s="24"/>
      <c r="M26" s="86">
        <f t="shared" si="5"/>
        <v>2646.409</v>
      </c>
      <c r="N26" s="24"/>
      <c r="O26" s="86">
        <f t="shared" si="0"/>
        <v>2646.409</v>
      </c>
      <c r="P26" s="24"/>
      <c r="Q26" s="89">
        <f t="shared" si="1"/>
        <v>2646.409</v>
      </c>
      <c r="R26" s="86">
        <f t="shared" si="2"/>
        <v>0.25667424479020173</v>
      </c>
    </row>
    <row r="27" spans="2:18" ht="23.25" customHeight="1">
      <c r="B27" s="90" t="s">
        <v>65</v>
      </c>
      <c r="C27" s="24">
        <v>364.826</v>
      </c>
      <c r="D27" s="24">
        <v>4413.257</v>
      </c>
      <c r="E27" s="87"/>
      <c r="F27" s="87"/>
      <c r="G27" s="87"/>
      <c r="H27" s="87"/>
      <c r="I27" s="86"/>
      <c r="J27" s="24"/>
      <c r="K27" s="24"/>
      <c r="L27" s="24"/>
      <c r="M27" s="86">
        <f t="shared" si="5"/>
        <v>4778.083</v>
      </c>
      <c r="N27" s="24"/>
      <c r="O27" s="86">
        <f t="shared" si="0"/>
        <v>4778.083</v>
      </c>
      <c r="P27" s="24"/>
      <c r="Q27" s="89">
        <f t="shared" si="1"/>
        <v>4778.083</v>
      </c>
      <c r="R27" s="86">
        <f t="shared" si="2"/>
        <v>0.4634245294547824</v>
      </c>
    </row>
    <row r="28" spans="2:18" ht="36.75" customHeight="1">
      <c r="B28" s="93" t="s">
        <v>66</v>
      </c>
      <c r="C28" s="71">
        <f>SUM(C29:C32)</f>
        <v>52904.750715999995</v>
      </c>
      <c r="D28" s="71">
        <f>D29+D30+D31+D32</f>
        <v>11657.663</v>
      </c>
      <c r="E28" s="73">
        <f aca="true" t="shared" si="6" ref="E28:L28">E29+E30+E31+E32</f>
        <v>0</v>
      </c>
      <c r="F28" s="73">
        <f t="shared" si="6"/>
        <v>0</v>
      </c>
      <c r="G28" s="94">
        <f t="shared" si="6"/>
        <v>2455.979</v>
      </c>
      <c r="H28" s="73">
        <f t="shared" si="6"/>
        <v>0</v>
      </c>
      <c r="I28" s="71">
        <f>I29+I30+I31+I32</f>
        <v>-2298.77</v>
      </c>
      <c r="J28" s="24">
        <f t="shared" si="6"/>
        <v>0</v>
      </c>
      <c r="K28" s="24">
        <f t="shared" si="6"/>
        <v>0</v>
      </c>
      <c r="L28" s="24">
        <f t="shared" si="6"/>
        <v>0</v>
      </c>
      <c r="M28" s="86">
        <f t="shared" si="5"/>
        <v>64719.622716000005</v>
      </c>
      <c r="N28" s="24">
        <f>N29+N30+N31</f>
        <v>0</v>
      </c>
      <c r="O28" s="86">
        <f t="shared" si="0"/>
        <v>64719.622716000005</v>
      </c>
      <c r="P28" s="24">
        <f>P29+P30+P31</f>
        <v>0</v>
      </c>
      <c r="Q28" s="89">
        <f t="shared" si="1"/>
        <v>64719.622716000005</v>
      </c>
      <c r="R28" s="86">
        <f t="shared" si="2"/>
        <v>6.27713262905926</v>
      </c>
    </row>
    <row r="29" spans="2:18" ht="25.5" customHeight="1">
      <c r="B29" s="91" t="s">
        <v>67</v>
      </c>
      <c r="C29" s="24">
        <v>31058.854</v>
      </c>
      <c r="D29" s="24">
        <v>10239.51</v>
      </c>
      <c r="E29" s="87"/>
      <c r="F29" s="87"/>
      <c r="G29" s="87"/>
      <c r="H29" s="87"/>
      <c r="I29" s="86"/>
      <c r="J29" s="24"/>
      <c r="K29" s="24"/>
      <c r="L29" s="24"/>
      <c r="M29" s="86">
        <f t="shared" si="5"/>
        <v>41298.364</v>
      </c>
      <c r="N29" s="24"/>
      <c r="O29" s="86">
        <f t="shared" si="0"/>
        <v>41298.364</v>
      </c>
      <c r="P29" s="24"/>
      <c r="Q29" s="89">
        <f t="shared" si="1"/>
        <v>41298.364</v>
      </c>
      <c r="R29" s="86">
        <f t="shared" si="2"/>
        <v>4.005513278851022</v>
      </c>
    </row>
    <row r="30" spans="2:18" ht="20.25" customHeight="1">
      <c r="B30" s="91" t="s">
        <v>68</v>
      </c>
      <c r="C30" s="24">
        <v>19936.309</v>
      </c>
      <c r="D30" s="24"/>
      <c r="E30" s="73"/>
      <c r="F30" s="73"/>
      <c r="G30" s="73"/>
      <c r="H30" s="73"/>
      <c r="I30" s="73">
        <v>0.002</v>
      </c>
      <c r="J30" s="24"/>
      <c r="K30" s="24"/>
      <c r="L30" s="24"/>
      <c r="M30" s="86">
        <f t="shared" si="5"/>
        <v>19936.311</v>
      </c>
      <c r="N30" s="24"/>
      <c r="O30" s="86">
        <f t="shared" si="0"/>
        <v>19936.311</v>
      </c>
      <c r="P30" s="24"/>
      <c r="Q30" s="89">
        <f t="shared" si="1"/>
        <v>19936.311</v>
      </c>
      <c r="R30" s="86">
        <f t="shared" si="2"/>
        <v>1.9336155408433056</v>
      </c>
    </row>
    <row r="31" spans="2:18" s="96" customFormat="1" ht="36.75" customHeight="1">
      <c r="B31" s="95" t="s">
        <v>69</v>
      </c>
      <c r="C31" s="24">
        <v>975.4027159999999</v>
      </c>
      <c r="D31" s="24">
        <v>43.843</v>
      </c>
      <c r="E31" s="73"/>
      <c r="F31" s="73">
        <v>0</v>
      </c>
      <c r="G31" s="73">
        <v>2455.979</v>
      </c>
      <c r="H31" s="73"/>
      <c r="I31" s="24">
        <v>0</v>
      </c>
      <c r="J31" s="24"/>
      <c r="K31" s="24"/>
      <c r="L31" s="24"/>
      <c r="M31" s="86">
        <f t="shared" si="5"/>
        <v>3475.2247159999997</v>
      </c>
      <c r="N31" s="24"/>
      <c r="O31" s="86">
        <f t="shared" si="0"/>
        <v>3475.2247159999997</v>
      </c>
      <c r="P31" s="24"/>
      <c r="Q31" s="89">
        <f t="shared" si="1"/>
        <v>3475.2247159999997</v>
      </c>
      <c r="R31" s="86">
        <f t="shared" si="2"/>
        <v>0.33706077913714133</v>
      </c>
    </row>
    <row r="32" spans="2:18" ht="58.5" customHeight="1">
      <c r="B32" s="95" t="s">
        <v>70</v>
      </c>
      <c r="C32" s="24">
        <v>934.185</v>
      </c>
      <c r="D32" s="24">
        <v>1374.31</v>
      </c>
      <c r="E32" s="73"/>
      <c r="F32" s="73"/>
      <c r="G32" s="73"/>
      <c r="H32" s="73"/>
      <c r="I32" s="24">
        <v>-2298.772</v>
      </c>
      <c r="J32" s="97"/>
      <c r="K32" s="24"/>
      <c r="L32" s="24"/>
      <c r="M32" s="86">
        <f t="shared" si="5"/>
        <v>9.722999999999956</v>
      </c>
      <c r="N32" s="24"/>
      <c r="O32" s="86">
        <f t="shared" si="0"/>
        <v>9.722999999999956</v>
      </c>
      <c r="P32" s="24"/>
      <c r="Q32" s="89">
        <f t="shared" si="1"/>
        <v>9.722999999999956</v>
      </c>
      <c r="R32" s="86">
        <f t="shared" si="2"/>
        <v>0.0009430302277898541</v>
      </c>
    </row>
    <row r="33" spans="2:18" ht="36" customHeight="1">
      <c r="B33" s="93" t="s">
        <v>71</v>
      </c>
      <c r="C33" s="24">
        <v>792.899</v>
      </c>
      <c r="D33" s="24">
        <v>0</v>
      </c>
      <c r="E33" s="73"/>
      <c r="F33" s="73"/>
      <c r="G33" s="73"/>
      <c r="H33" s="73"/>
      <c r="I33" s="24">
        <v>0</v>
      </c>
      <c r="J33" s="24"/>
      <c r="K33" s="24"/>
      <c r="L33" s="24"/>
      <c r="M33" s="86">
        <f t="shared" si="5"/>
        <v>792.899</v>
      </c>
      <c r="N33" s="24"/>
      <c r="O33" s="86">
        <f t="shared" si="0"/>
        <v>792.899</v>
      </c>
      <c r="P33" s="24"/>
      <c r="Q33" s="89">
        <f t="shared" si="1"/>
        <v>792.899</v>
      </c>
      <c r="R33" s="86">
        <f t="shared" si="2"/>
        <v>0.07690298514700719</v>
      </c>
    </row>
    <row r="34" spans="2:18" ht="33" customHeight="1">
      <c r="B34" s="98" t="s">
        <v>72</v>
      </c>
      <c r="C34" s="24">
        <v>118.476</v>
      </c>
      <c r="D34" s="24">
        <v>152.817</v>
      </c>
      <c r="E34" s="73"/>
      <c r="F34" s="73"/>
      <c r="G34" s="73"/>
      <c r="H34" s="73"/>
      <c r="I34" s="24">
        <v>321.801</v>
      </c>
      <c r="J34" s="24"/>
      <c r="K34" s="24"/>
      <c r="L34" s="24"/>
      <c r="M34" s="86">
        <f t="shared" si="5"/>
        <v>593.094</v>
      </c>
      <c r="N34" s="24"/>
      <c r="O34" s="86">
        <f t="shared" si="0"/>
        <v>593.094</v>
      </c>
      <c r="P34" s="24"/>
      <c r="Q34" s="89">
        <f t="shared" si="1"/>
        <v>593.094</v>
      </c>
      <c r="R34" s="86">
        <f t="shared" si="2"/>
        <v>0.05752397098846018</v>
      </c>
    </row>
    <row r="35" spans="2:18" ht="27.75" customHeight="1">
      <c r="B35" s="99" t="s">
        <v>103</v>
      </c>
      <c r="C35" s="24">
        <v>5873.2100900000005</v>
      </c>
      <c r="D35" s="24"/>
      <c r="E35" s="73">
        <v>44962.554932</v>
      </c>
      <c r="F35" s="73">
        <v>1545.406835</v>
      </c>
      <c r="G35" s="73">
        <v>21600.865618000003</v>
      </c>
      <c r="H35" s="73"/>
      <c r="I35" s="24">
        <v>1.507</v>
      </c>
      <c r="J35" s="24"/>
      <c r="K35" s="24"/>
      <c r="L35" s="24"/>
      <c r="M35" s="86">
        <f t="shared" si="5"/>
        <v>73983.544475</v>
      </c>
      <c r="N35" s="100">
        <v>-59.156625</v>
      </c>
      <c r="O35" s="86">
        <f t="shared" si="0"/>
        <v>73924.38785</v>
      </c>
      <c r="P35" s="24"/>
      <c r="Q35" s="89">
        <f t="shared" si="1"/>
        <v>73924.38785</v>
      </c>
      <c r="R35" s="86">
        <f t="shared" si="2"/>
        <v>7.169899445995201</v>
      </c>
    </row>
    <row r="36" spans="2:18" ht="27" customHeight="1">
      <c r="B36" s="101" t="s">
        <v>73</v>
      </c>
      <c r="C36" s="24">
        <v>10143.555</v>
      </c>
      <c r="D36" s="24">
        <v>10233.688999999998</v>
      </c>
      <c r="E36" s="24">
        <v>106.033</v>
      </c>
      <c r="F36" s="24">
        <v>10.89</v>
      </c>
      <c r="G36" s="24">
        <v>20.892</v>
      </c>
      <c r="H36" s="73"/>
      <c r="I36" s="24">
        <v>7173.921</v>
      </c>
      <c r="J36" s="102"/>
      <c r="K36" s="24">
        <v>120.90722571</v>
      </c>
      <c r="L36" s="24">
        <v>1007.47756</v>
      </c>
      <c r="M36" s="86">
        <f t="shared" si="5"/>
        <v>28817.364785709997</v>
      </c>
      <c r="N36" s="100">
        <v>-10098.23039432</v>
      </c>
      <c r="O36" s="86">
        <f t="shared" si="0"/>
        <v>18719.13439139</v>
      </c>
      <c r="P36" s="24"/>
      <c r="Q36" s="89">
        <f t="shared" si="1"/>
        <v>18719.13439139</v>
      </c>
      <c r="R36" s="86">
        <f t="shared" si="2"/>
        <v>1.8155620250068376</v>
      </c>
    </row>
    <row r="37" spans="2:18" ht="24" customHeight="1">
      <c r="B37" s="103" t="s">
        <v>74</v>
      </c>
      <c r="C37" s="24">
        <v>0</v>
      </c>
      <c r="D37" s="24">
        <v>8787.257938</v>
      </c>
      <c r="E37" s="73">
        <v>0</v>
      </c>
      <c r="F37" s="73">
        <v>0</v>
      </c>
      <c r="G37" s="73">
        <v>798.996</v>
      </c>
      <c r="H37" s="73"/>
      <c r="I37" s="24">
        <v>13595.211</v>
      </c>
      <c r="J37" s="24">
        <v>4.043089</v>
      </c>
      <c r="K37" s="24"/>
      <c r="L37" s="24">
        <v>1595.05425</v>
      </c>
      <c r="M37" s="86">
        <f t="shared" si="5"/>
        <v>24780.562276999997</v>
      </c>
      <c r="N37" s="71">
        <f>-M37</f>
        <v>-24780.562276999997</v>
      </c>
      <c r="O37" s="86">
        <f t="shared" si="0"/>
        <v>0</v>
      </c>
      <c r="P37" s="24"/>
      <c r="Q37" s="89">
        <f t="shared" si="1"/>
        <v>0</v>
      </c>
      <c r="R37" s="86">
        <f t="shared" si="2"/>
        <v>0</v>
      </c>
    </row>
    <row r="38" spans="2:18" ht="23.25" customHeight="1">
      <c r="B38" s="104" t="s">
        <v>75</v>
      </c>
      <c r="C38" s="24">
        <v>163.604</v>
      </c>
      <c r="D38" s="24">
        <v>177.428</v>
      </c>
      <c r="E38" s="73"/>
      <c r="F38" s="73"/>
      <c r="G38" s="73"/>
      <c r="H38" s="73"/>
      <c r="I38" s="24">
        <v>133.93499999999997</v>
      </c>
      <c r="J38" s="102"/>
      <c r="K38" s="24"/>
      <c r="L38" s="24"/>
      <c r="M38" s="86">
        <f t="shared" si="5"/>
        <v>474.967</v>
      </c>
      <c r="N38" s="24">
        <v>0</v>
      </c>
      <c r="O38" s="86">
        <f t="shared" si="0"/>
        <v>474.967</v>
      </c>
      <c r="P38" s="24"/>
      <c r="Q38" s="89">
        <f t="shared" si="1"/>
        <v>474.967</v>
      </c>
      <c r="R38" s="86">
        <f t="shared" si="2"/>
        <v>0.04606687629359927</v>
      </c>
    </row>
    <row r="39" spans="2:18" ht="20.25" customHeight="1">
      <c r="B39" s="44" t="s">
        <v>76</v>
      </c>
      <c r="C39" s="24">
        <v>9.443</v>
      </c>
      <c r="D39" s="105">
        <v>3.696171</v>
      </c>
      <c r="E39" s="24"/>
      <c r="F39" s="24"/>
      <c r="G39" s="24">
        <v>0</v>
      </c>
      <c r="H39" s="24"/>
      <c r="I39" s="24"/>
      <c r="J39" s="24"/>
      <c r="K39" s="24"/>
      <c r="L39" s="24">
        <v>0</v>
      </c>
      <c r="M39" s="86">
        <f>SUM(C39:L39)</f>
        <v>13.139171</v>
      </c>
      <c r="N39" s="71"/>
      <c r="O39" s="86">
        <f t="shared" si="0"/>
        <v>13.139171</v>
      </c>
      <c r="P39" s="24"/>
      <c r="Q39" s="89">
        <f t="shared" si="1"/>
        <v>13.139171</v>
      </c>
      <c r="R39" s="86">
        <f t="shared" si="2"/>
        <v>0.0012743634085261649</v>
      </c>
    </row>
    <row r="40" spans="2:18" ht="30" customHeight="1">
      <c r="B40" s="106" t="s">
        <v>77</v>
      </c>
      <c r="C40" s="24">
        <v>33.146</v>
      </c>
      <c r="D40" s="24">
        <v>44.827412</v>
      </c>
      <c r="E40" s="24">
        <v>0</v>
      </c>
      <c r="F40" s="24">
        <v>0</v>
      </c>
      <c r="G40" s="24">
        <v>0</v>
      </c>
      <c r="H40" s="24"/>
      <c r="I40" s="24">
        <v>26.342999999999996</v>
      </c>
      <c r="J40" s="24">
        <v>1.084824</v>
      </c>
      <c r="K40" s="24"/>
      <c r="L40" s="24"/>
      <c r="M40" s="86">
        <f t="shared" si="5"/>
        <v>105.40123599999998</v>
      </c>
      <c r="N40" s="24"/>
      <c r="O40" s="86">
        <f t="shared" si="0"/>
        <v>105.40123599999998</v>
      </c>
      <c r="P40" s="24"/>
      <c r="Q40" s="89">
        <f t="shared" si="1"/>
        <v>105.40123599999998</v>
      </c>
      <c r="R40" s="86">
        <f t="shared" si="2"/>
        <v>0.010222827480655415</v>
      </c>
    </row>
    <row r="41" spans="2:18" ht="24" customHeight="1">
      <c r="B41" s="44" t="s">
        <v>78</v>
      </c>
      <c r="C41" s="24">
        <v>3854.911</v>
      </c>
      <c r="D41" s="24"/>
      <c r="E41" s="24"/>
      <c r="F41" s="24"/>
      <c r="G41" s="24"/>
      <c r="H41" s="24"/>
      <c r="I41" s="24">
        <v>0</v>
      </c>
      <c r="J41" s="24"/>
      <c r="K41" s="24"/>
      <c r="L41" s="24"/>
      <c r="M41" s="86">
        <f t="shared" si="5"/>
        <v>3854.911</v>
      </c>
      <c r="N41" s="24"/>
      <c r="O41" s="86">
        <f t="shared" si="0"/>
        <v>3854.911</v>
      </c>
      <c r="P41" s="24">
        <f>-O41</f>
        <v>-3854.911</v>
      </c>
      <c r="Q41" s="72">
        <f t="shared" si="1"/>
        <v>0</v>
      </c>
      <c r="R41" s="86">
        <f t="shared" si="2"/>
        <v>0</v>
      </c>
    </row>
    <row r="42" spans="2:18" ht="22.5" customHeight="1">
      <c r="B42" s="107" t="s">
        <v>79</v>
      </c>
      <c r="C42" s="24">
        <v>-81.904</v>
      </c>
      <c r="D42" s="24">
        <v>0.097048</v>
      </c>
      <c r="E42" s="24"/>
      <c r="F42" s="24"/>
      <c r="G42" s="24"/>
      <c r="H42" s="24"/>
      <c r="I42" s="24">
        <v>0</v>
      </c>
      <c r="J42" s="24"/>
      <c r="K42" s="24"/>
      <c r="L42" s="24"/>
      <c r="M42" s="86">
        <f t="shared" si="5"/>
        <v>-81.806952</v>
      </c>
      <c r="N42" s="24"/>
      <c r="O42" s="86">
        <f t="shared" si="0"/>
        <v>-81.806952</v>
      </c>
      <c r="P42" s="24"/>
      <c r="Q42" s="72">
        <f t="shared" si="1"/>
        <v>-81.806952</v>
      </c>
      <c r="R42" s="86">
        <f t="shared" si="2"/>
        <v>-0.007934426471187288</v>
      </c>
    </row>
    <row r="43" spans="2:18" ht="26.25" customHeight="1">
      <c r="B43" s="107" t="s">
        <v>80</v>
      </c>
      <c r="C43" s="24">
        <v>38.047</v>
      </c>
      <c r="D43" s="24">
        <v>52.104</v>
      </c>
      <c r="E43" s="24"/>
      <c r="F43" s="24">
        <v>34.104</v>
      </c>
      <c r="G43" s="24"/>
      <c r="H43" s="24"/>
      <c r="I43" s="24">
        <v>21.029</v>
      </c>
      <c r="J43" s="24"/>
      <c r="K43" s="24"/>
      <c r="L43" s="24"/>
      <c r="M43" s="86">
        <f>SUM(C43:L43)</f>
        <v>145.284</v>
      </c>
      <c r="N43" s="24"/>
      <c r="O43" s="86">
        <f>M43+N43</f>
        <v>145.284</v>
      </c>
      <c r="P43" s="24"/>
      <c r="Q43" s="72">
        <f>O43+P43</f>
        <v>145.284</v>
      </c>
      <c r="R43" s="86">
        <f t="shared" si="2"/>
        <v>0.01409104223122717</v>
      </c>
    </row>
    <row r="44" spans="2:18" ht="51" customHeight="1">
      <c r="B44" s="107" t="s">
        <v>81</v>
      </c>
      <c r="C44" s="24">
        <v>7279.233</v>
      </c>
      <c r="D44" s="24">
        <v>1602.506938</v>
      </c>
      <c r="E44" s="24">
        <v>0.000919</v>
      </c>
      <c r="F44" s="24">
        <v>317.388</v>
      </c>
      <c r="G44" s="24">
        <v>0</v>
      </c>
      <c r="H44" s="24"/>
      <c r="I44" s="24">
        <v>334.7399999999998</v>
      </c>
      <c r="J44" s="24">
        <v>36.72070100000001</v>
      </c>
      <c r="K44" s="24"/>
      <c r="L44" s="24"/>
      <c r="M44" s="86">
        <f>SUM(C44:L44)</f>
        <v>9570.589558000001</v>
      </c>
      <c r="N44" s="24"/>
      <c r="O44" s="86">
        <f>M44+N44</f>
        <v>9570.589558000001</v>
      </c>
      <c r="P44" s="24"/>
      <c r="Q44" s="72">
        <f>O44+P44</f>
        <v>9570.589558000001</v>
      </c>
      <c r="R44" s="86">
        <f t="shared" si="2"/>
        <v>0.9282479945453029</v>
      </c>
    </row>
    <row r="45" spans="2:18" ht="36" customHeight="1">
      <c r="B45" s="107"/>
      <c r="C45" s="24"/>
      <c r="D45" s="24"/>
      <c r="E45" s="24"/>
      <c r="F45" s="24"/>
      <c r="G45" s="2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86"/>
    </row>
    <row r="46" spans="2:18" s="84" customFormat="1" ht="30.75" customHeight="1">
      <c r="B46" s="76" t="s">
        <v>82</v>
      </c>
      <c r="C46" s="77">
        <f>C47+C60+C63+C66</f>
        <v>118888.39199999999</v>
      </c>
      <c r="D46" s="77">
        <f aca="true" t="shared" si="7" ref="D46:L46">D47+D60+D63+D66+D67</f>
        <v>49153.350363000005</v>
      </c>
      <c r="E46" s="77">
        <f>E47+E60+E63+E66+E67</f>
        <v>46303.14499100001</v>
      </c>
      <c r="F46" s="77">
        <f t="shared" si="7"/>
        <v>959.546817</v>
      </c>
      <c r="G46" s="77">
        <f>G47+G60+G63+G66+G67</f>
        <v>26870.143618</v>
      </c>
      <c r="H46" s="77">
        <f t="shared" si="7"/>
        <v>0</v>
      </c>
      <c r="I46" s="77">
        <f t="shared" si="7"/>
        <v>18390.136000000002</v>
      </c>
      <c r="J46" s="77">
        <f>J47+J60+J63+J66+J67</f>
        <v>39.83029700000001</v>
      </c>
      <c r="K46" s="77">
        <f>K47+K60+K63+K66+K67</f>
        <v>46.81100000000001</v>
      </c>
      <c r="L46" s="83">
        <f t="shared" si="7"/>
        <v>2520.3860299999997</v>
      </c>
      <c r="M46" s="83">
        <f>SUM(C46:L46)</f>
        <v>263171.741116</v>
      </c>
      <c r="N46" s="77">
        <f>N47+N60+N63+N66+N67</f>
        <v>-34937.949296319995</v>
      </c>
      <c r="O46" s="83">
        <f aca="true" t="shared" si="8" ref="O46:O66">M46+N46</f>
        <v>228233.79181968</v>
      </c>
      <c r="P46" s="77">
        <f>P47+P60+P63+P66+P67</f>
        <v>-2179.51</v>
      </c>
      <c r="Q46" s="69">
        <f aca="true" t="shared" si="9" ref="Q46:Q66">O46+P46</f>
        <v>226054.28181967998</v>
      </c>
      <c r="R46" s="83">
        <f aca="true" t="shared" si="10" ref="R46:R66">Q46/$Q$11*100</f>
        <v>21.924922439297095</v>
      </c>
    </row>
    <row r="47" spans="2:18" ht="19.5" customHeight="1">
      <c r="B47" s="108" t="s">
        <v>83</v>
      </c>
      <c r="C47" s="77">
        <f>SUM(C48:C52)+C59</f>
        <v>115386.132</v>
      </c>
      <c r="D47" s="77">
        <f>D48+D49+D50+D51+D52+D59</f>
        <v>40953.661463000004</v>
      </c>
      <c r="E47" s="78">
        <f>E48+E49+E50+E51+E52+E59</f>
        <v>46306.897991000005</v>
      </c>
      <c r="F47" s="78">
        <f aca="true" t="shared" si="11" ref="F47:L47">F48+F49+F50+F51+F52+F59</f>
        <v>968.412327</v>
      </c>
      <c r="G47" s="78">
        <f t="shared" si="11"/>
        <v>26915.435618</v>
      </c>
      <c r="H47" s="78">
        <f t="shared" si="11"/>
        <v>0</v>
      </c>
      <c r="I47" s="77">
        <f>I48+I49+I50+I51+I52+I59</f>
        <v>17703.039</v>
      </c>
      <c r="J47" s="77">
        <f t="shared" si="11"/>
        <v>39.83029700000001</v>
      </c>
      <c r="K47" s="109">
        <f t="shared" si="11"/>
        <v>46.81100000000001</v>
      </c>
      <c r="L47" s="77">
        <f t="shared" si="11"/>
        <v>1385.54323</v>
      </c>
      <c r="M47" s="86">
        <f>SUM(C47:L47)</f>
        <v>249705.762926</v>
      </c>
      <c r="N47" s="77">
        <f>N48+N49+N50+N51+N52+N59</f>
        <v>-34872.22977632</v>
      </c>
      <c r="O47" s="86">
        <f t="shared" si="8"/>
        <v>214833.53314968</v>
      </c>
      <c r="P47" s="77">
        <f>P48+P49+P50+P51+P52+P59</f>
        <v>0</v>
      </c>
      <c r="Q47" s="72">
        <f t="shared" si="9"/>
        <v>214833.53314968</v>
      </c>
      <c r="R47" s="86">
        <f t="shared" si="10"/>
        <v>20.836626113652457</v>
      </c>
    </row>
    <row r="48" spans="1:18" ht="23.25" customHeight="1">
      <c r="A48" s="110"/>
      <c r="B48" s="111" t="s">
        <v>84</v>
      </c>
      <c r="C48" s="112">
        <v>34764.292</v>
      </c>
      <c r="D48" s="113">
        <v>20937.955026</v>
      </c>
      <c r="E48" s="87">
        <v>222.603</v>
      </c>
      <c r="F48" s="87">
        <v>95.62</v>
      </c>
      <c r="G48" s="87">
        <v>203.299</v>
      </c>
      <c r="H48" s="87"/>
      <c r="I48" s="46">
        <v>11390.978</v>
      </c>
      <c r="J48" s="113"/>
      <c r="K48" s="46"/>
      <c r="L48" s="113">
        <v>389.08559</v>
      </c>
      <c r="M48" s="86">
        <f aca="true" t="shared" si="12" ref="M48:M66">SUM(C48:L48)</f>
        <v>68003.832616</v>
      </c>
      <c r="N48" s="68"/>
      <c r="O48" s="86">
        <f t="shared" si="8"/>
        <v>68003.832616</v>
      </c>
      <c r="P48" s="68"/>
      <c r="Q48" s="72">
        <f t="shared" si="9"/>
        <v>68003.832616</v>
      </c>
      <c r="R48" s="86">
        <f t="shared" si="10"/>
        <v>6.59566695078164</v>
      </c>
    </row>
    <row r="49" spans="1:18" ht="23.25" customHeight="1">
      <c r="A49" s="110"/>
      <c r="B49" s="111" t="s">
        <v>85</v>
      </c>
      <c r="C49" s="113">
        <v>4814.2</v>
      </c>
      <c r="D49" s="113">
        <v>11793.664091</v>
      </c>
      <c r="E49" s="87">
        <v>315.496</v>
      </c>
      <c r="F49" s="87">
        <v>19.529</v>
      </c>
      <c r="G49" s="114">
        <v>18853.195</v>
      </c>
      <c r="H49" s="87">
        <v>0</v>
      </c>
      <c r="I49" s="46">
        <v>3821.796</v>
      </c>
      <c r="J49" s="46"/>
      <c r="K49" s="46">
        <v>9.407</v>
      </c>
      <c r="L49" s="46">
        <v>983.93922</v>
      </c>
      <c r="M49" s="86">
        <f t="shared" si="12"/>
        <v>40611.226311</v>
      </c>
      <c r="N49" s="71">
        <v>-10091.090871</v>
      </c>
      <c r="O49" s="86">
        <f t="shared" si="8"/>
        <v>30520.13544</v>
      </c>
      <c r="P49" s="68"/>
      <c r="Q49" s="72">
        <f t="shared" si="9"/>
        <v>30520.13544</v>
      </c>
      <c r="R49" s="86">
        <f t="shared" si="10"/>
        <v>2.960136817459686</v>
      </c>
    </row>
    <row r="50" spans="1:18" ht="17.25" customHeight="1">
      <c r="A50" s="110"/>
      <c r="B50" s="111" t="s">
        <v>86</v>
      </c>
      <c r="C50" s="113">
        <v>8508.74</v>
      </c>
      <c r="D50" s="113">
        <v>460.695</v>
      </c>
      <c r="E50" s="87">
        <v>2.914</v>
      </c>
      <c r="F50" s="87">
        <v>0.036</v>
      </c>
      <c r="G50" s="87">
        <v>2.13</v>
      </c>
      <c r="H50" s="87">
        <v>0</v>
      </c>
      <c r="I50" s="46">
        <v>0.164</v>
      </c>
      <c r="J50" s="46">
        <v>0</v>
      </c>
      <c r="K50" s="113">
        <v>37.404</v>
      </c>
      <c r="L50" s="46">
        <v>12.51842</v>
      </c>
      <c r="M50" s="86">
        <f t="shared" si="12"/>
        <v>9024.60142</v>
      </c>
      <c r="N50" s="71">
        <v>-37.64694332</v>
      </c>
      <c r="O50" s="86">
        <f t="shared" si="8"/>
        <v>8986.95447668</v>
      </c>
      <c r="P50" s="68"/>
      <c r="Q50" s="72">
        <f>O50+P50</f>
        <v>8986.95447668</v>
      </c>
      <c r="R50" s="86">
        <f t="shared" si="10"/>
        <v>0.871641440633614</v>
      </c>
    </row>
    <row r="51" spans="1:18" ht="18.75" customHeight="1">
      <c r="A51" s="110"/>
      <c r="B51" s="111" t="s">
        <v>87</v>
      </c>
      <c r="C51" s="113">
        <v>3014.546</v>
      </c>
      <c r="D51" s="113">
        <v>1737.945</v>
      </c>
      <c r="E51" s="87"/>
      <c r="F51" s="87">
        <v>12.385</v>
      </c>
      <c r="G51" s="87"/>
      <c r="H51" s="87"/>
      <c r="I51" s="46">
        <v>202.486</v>
      </c>
      <c r="J51" s="113"/>
      <c r="K51" s="109"/>
      <c r="L51" s="113"/>
      <c r="M51" s="86">
        <f t="shared" si="12"/>
        <v>4967.362</v>
      </c>
      <c r="N51" s="68"/>
      <c r="O51" s="86">
        <f t="shared" si="8"/>
        <v>4967.362</v>
      </c>
      <c r="P51" s="68"/>
      <c r="Q51" s="72">
        <f t="shared" si="9"/>
        <v>4967.362</v>
      </c>
      <c r="R51" s="86">
        <f t="shared" si="10"/>
        <v>0.4817826307080825</v>
      </c>
    </row>
    <row r="52" spans="1:18" ht="26.25" customHeight="1">
      <c r="A52" s="110"/>
      <c r="B52" s="115" t="s">
        <v>88</v>
      </c>
      <c r="C52" s="109">
        <f>SUM(C53:C58)</f>
        <v>63956.179</v>
      </c>
      <c r="D52" s="109">
        <f aca="true" t="shared" si="13" ref="D52:K52">SUM(D53:D58)</f>
        <v>6023.402346</v>
      </c>
      <c r="E52" s="109">
        <f t="shared" si="13"/>
        <v>45765.884991000006</v>
      </c>
      <c r="F52" s="109">
        <f t="shared" si="13"/>
        <v>840.842327</v>
      </c>
      <c r="G52" s="109">
        <f t="shared" si="13"/>
        <v>7856.811618</v>
      </c>
      <c r="H52" s="109">
        <f t="shared" si="13"/>
        <v>0</v>
      </c>
      <c r="I52" s="109">
        <f t="shared" si="13"/>
        <v>2252.462</v>
      </c>
      <c r="J52" s="109">
        <f>SUM(J53:J58)</f>
        <v>39.83029700000001</v>
      </c>
      <c r="K52" s="109">
        <f t="shared" si="13"/>
        <v>0</v>
      </c>
      <c r="L52" s="109">
        <f>L53+L54+L56+L58+L55</f>
        <v>0</v>
      </c>
      <c r="M52" s="86">
        <f t="shared" si="12"/>
        <v>126735.41257899998</v>
      </c>
      <c r="N52" s="109">
        <f>N53+N54+N56+N58+N55+N57</f>
        <v>-24586.510611999995</v>
      </c>
      <c r="O52" s="86">
        <f t="shared" si="8"/>
        <v>102148.90196699998</v>
      </c>
      <c r="P52" s="109">
        <f>P53+P54+P56+P58+P55</f>
        <v>0</v>
      </c>
      <c r="Q52" s="72">
        <f t="shared" si="9"/>
        <v>102148.90196699998</v>
      </c>
      <c r="R52" s="86">
        <f t="shared" si="10"/>
        <v>9.90738478766059</v>
      </c>
    </row>
    <row r="53" spans="1:18" ht="32.25" customHeight="1">
      <c r="A53" s="110"/>
      <c r="B53" s="116" t="s">
        <v>89</v>
      </c>
      <c r="C53" s="113">
        <v>16455.448</v>
      </c>
      <c r="D53" s="46">
        <v>112.88599999999951</v>
      </c>
      <c r="E53" s="117">
        <v>0.008</v>
      </c>
      <c r="F53" s="117">
        <v>70.713</v>
      </c>
      <c r="G53" s="117">
        <v>6315.196</v>
      </c>
      <c r="H53" s="117">
        <v>0</v>
      </c>
      <c r="I53" s="113">
        <v>78.951</v>
      </c>
      <c r="J53" s="113"/>
      <c r="K53" s="77"/>
      <c r="L53" s="46"/>
      <c r="M53" s="86">
        <f t="shared" si="12"/>
        <v>23033.202</v>
      </c>
      <c r="N53" s="71">
        <v>-22223.522571999994</v>
      </c>
      <c r="O53" s="86">
        <f t="shared" si="8"/>
        <v>809.6794280000067</v>
      </c>
      <c r="P53" s="68"/>
      <c r="Q53" s="72">
        <f t="shared" si="9"/>
        <v>809.6794280000067</v>
      </c>
      <c r="R53" s="86">
        <f t="shared" si="10"/>
        <v>0.07853051274540868</v>
      </c>
    </row>
    <row r="54" spans="1:18" ht="15">
      <c r="A54" s="110"/>
      <c r="B54" s="118" t="s">
        <v>90</v>
      </c>
      <c r="C54" s="113">
        <v>10030.271</v>
      </c>
      <c r="D54" s="46">
        <v>445.91323800000004</v>
      </c>
      <c r="E54" s="87">
        <v>0.165528</v>
      </c>
      <c r="F54" s="87">
        <v>1.512492</v>
      </c>
      <c r="G54" s="87"/>
      <c r="H54" s="87"/>
      <c r="I54" s="46">
        <v>593.476</v>
      </c>
      <c r="J54" s="46">
        <v>0.881184</v>
      </c>
      <c r="K54" s="46"/>
      <c r="L54" s="46"/>
      <c r="M54" s="86">
        <f t="shared" si="12"/>
        <v>11072.219442</v>
      </c>
      <c r="N54" s="71">
        <v>-187.88440999999997</v>
      </c>
      <c r="O54" s="86">
        <f>M54+N54</f>
        <v>10884.335031999999</v>
      </c>
      <c r="P54" s="68"/>
      <c r="Q54" s="72">
        <f t="shared" si="9"/>
        <v>10884.335031999999</v>
      </c>
      <c r="R54" s="86">
        <f t="shared" si="10"/>
        <v>1.0556676894547048</v>
      </c>
    </row>
    <row r="55" spans="1:18" ht="38.25" customHeight="1">
      <c r="A55" s="110"/>
      <c r="B55" s="95" t="s">
        <v>91</v>
      </c>
      <c r="C55" s="113">
        <v>236.231</v>
      </c>
      <c r="D55" s="46">
        <v>116.23641200000002</v>
      </c>
      <c r="E55" s="46"/>
      <c r="F55" s="46">
        <v>0</v>
      </c>
      <c r="G55" s="46"/>
      <c r="H55" s="87"/>
      <c r="I55" s="46">
        <v>30.438</v>
      </c>
      <c r="J55" s="46">
        <v>1.085458</v>
      </c>
      <c r="K55" s="46"/>
      <c r="L55" s="46"/>
      <c r="M55" s="86">
        <f t="shared" si="12"/>
        <v>383.99087000000003</v>
      </c>
      <c r="N55" s="71">
        <v>-142.18160100000003</v>
      </c>
      <c r="O55" s="86">
        <f t="shared" si="8"/>
        <v>241.809269</v>
      </c>
      <c r="P55" s="70"/>
      <c r="Q55" s="104">
        <f t="shared" si="9"/>
        <v>241.809269</v>
      </c>
      <c r="R55" s="86">
        <f t="shared" si="10"/>
        <v>0.023452992906178045</v>
      </c>
    </row>
    <row r="56" spans="1:18" ht="15">
      <c r="A56" s="110"/>
      <c r="B56" s="118" t="s">
        <v>92</v>
      </c>
      <c r="C56" s="113">
        <v>24692.799</v>
      </c>
      <c r="D56" s="46">
        <v>2278.922</v>
      </c>
      <c r="E56" s="87">
        <v>45764.396932</v>
      </c>
      <c r="F56" s="87">
        <v>387.753835</v>
      </c>
      <c r="G56" s="87">
        <v>1540.860618</v>
      </c>
      <c r="H56" s="87"/>
      <c r="I56" s="46">
        <v>59.441</v>
      </c>
      <c r="J56" s="46"/>
      <c r="K56" s="46"/>
      <c r="L56" s="46"/>
      <c r="M56" s="86">
        <f t="shared" si="12"/>
        <v>74724.173385</v>
      </c>
      <c r="N56" s="68"/>
      <c r="O56" s="86">
        <f t="shared" si="8"/>
        <v>74724.173385</v>
      </c>
      <c r="P56" s="68"/>
      <c r="Q56" s="72">
        <f t="shared" si="9"/>
        <v>74724.173385</v>
      </c>
      <c r="R56" s="86">
        <f t="shared" si="10"/>
        <v>7.247470353663007</v>
      </c>
    </row>
    <row r="57" spans="1:18" ht="74.25" customHeight="1">
      <c r="A57" s="110"/>
      <c r="B57" s="95" t="s">
        <v>93</v>
      </c>
      <c r="C57" s="113">
        <v>9370.477</v>
      </c>
      <c r="D57" s="46">
        <v>2088.591696</v>
      </c>
      <c r="E57" s="87">
        <v>0.001531</v>
      </c>
      <c r="F57" s="87">
        <v>373.204</v>
      </c>
      <c r="G57" s="87"/>
      <c r="H57" s="87"/>
      <c r="I57" s="46">
        <v>831.018</v>
      </c>
      <c r="J57" s="46">
        <v>37.86365500000001</v>
      </c>
      <c r="K57" s="46"/>
      <c r="L57" s="46"/>
      <c r="M57" s="86">
        <f t="shared" si="12"/>
        <v>12701.155882</v>
      </c>
      <c r="N57" s="80">
        <v>-1527.922029</v>
      </c>
      <c r="O57" s="86">
        <f t="shared" si="8"/>
        <v>11173.233853</v>
      </c>
      <c r="P57" s="68"/>
      <c r="Q57" s="72">
        <f t="shared" si="9"/>
        <v>11173.233853</v>
      </c>
      <c r="R57" s="86">
        <f t="shared" si="10"/>
        <v>1.0836878808540518</v>
      </c>
    </row>
    <row r="58" spans="1:18" ht="15">
      <c r="A58" s="110"/>
      <c r="B58" s="118" t="s">
        <v>94</v>
      </c>
      <c r="C58" s="113">
        <v>3170.953</v>
      </c>
      <c r="D58" s="46">
        <v>980.853</v>
      </c>
      <c r="E58" s="87">
        <v>1.313</v>
      </c>
      <c r="F58" s="87">
        <v>7.659</v>
      </c>
      <c r="G58" s="87">
        <v>0.755</v>
      </c>
      <c r="H58" s="87"/>
      <c r="I58" s="46">
        <v>659.138</v>
      </c>
      <c r="J58" s="46">
        <v>0</v>
      </c>
      <c r="K58" s="46"/>
      <c r="L58" s="46"/>
      <c r="M58" s="86">
        <f t="shared" si="12"/>
        <v>4820.670999999999</v>
      </c>
      <c r="N58" s="71">
        <v>-505</v>
      </c>
      <c r="O58" s="86">
        <f t="shared" si="8"/>
        <v>4315.670999999999</v>
      </c>
      <c r="P58" s="68"/>
      <c r="Q58" s="72">
        <f t="shared" si="9"/>
        <v>4315.670999999999</v>
      </c>
      <c r="R58" s="86">
        <f t="shared" si="10"/>
        <v>0.41857535803724005</v>
      </c>
    </row>
    <row r="59" spans="1:18" s="68" customFormat="1" ht="31.5" customHeight="1">
      <c r="A59" s="119"/>
      <c r="B59" s="120" t="s">
        <v>95</v>
      </c>
      <c r="C59" s="113">
        <v>328.175</v>
      </c>
      <c r="D59" s="46">
        <v>0</v>
      </c>
      <c r="E59" s="87">
        <v>0</v>
      </c>
      <c r="F59" s="87"/>
      <c r="G59" s="87"/>
      <c r="H59" s="87"/>
      <c r="I59" s="46">
        <v>35.153</v>
      </c>
      <c r="J59" s="86">
        <v>0</v>
      </c>
      <c r="K59" s="86"/>
      <c r="L59" s="46"/>
      <c r="M59" s="86">
        <f t="shared" si="12"/>
        <v>363.32800000000003</v>
      </c>
      <c r="N59" s="71">
        <v>-156.98135</v>
      </c>
      <c r="O59" s="86">
        <f t="shared" si="8"/>
        <v>206.34665000000004</v>
      </c>
      <c r="Q59" s="72">
        <f t="shared" si="9"/>
        <v>206.34665000000004</v>
      </c>
      <c r="R59" s="86">
        <f t="shared" si="10"/>
        <v>0.020013486408842353</v>
      </c>
    </row>
    <row r="60" spans="1:18" ht="19.5" customHeight="1">
      <c r="A60" s="110"/>
      <c r="B60" s="108" t="s">
        <v>96</v>
      </c>
      <c r="C60" s="86">
        <f>SUM(C61:C62)</f>
        <v>2826.761</v>
      </c>
      <c r="D60" s="86">
        <f>D61+D62</f>
        <v>7507.564</v>
      </c>
      <c r="E60" s="88">
        <f aca="true" t="shared" si="14" ref="E60:L60">E61+E62</f>
        <v>4.714</v>
      </c>
      <c r="F60" s="88">
        <f t="shared" si="14"/>
        <v>0.48049</v>
      </c>
      <c r="G60" s="88">
        <f t="shared" si="14"/>
        <v>0.564</v>
      </c>
      <c r="H60" s="88">
        <f t="shared" si="14"/>
        <v>0</v>
      </c>
      <c r="I60" s="86">
        <f>I61+I62</f>
        <v>727.884</v>
      </c>
      <c r="J60" s="86">
        <f t="shared" si="14"/>
        <v>0</v>
      </c>
      <c r="K60" s="46">
        <f t="shared" si="14"/>
        <v>0</v>
      </c>
      <c r="L60" s="86">
        <f t="shared" si="14"/>
        <v>1082.1302799999999</v>
      </c>
      <c r="M60" s="86">
        <f t="shared" si="12"/>
        <v>12150.09777</v>
      </c>
      <c r="N60" s="86">
        <f>N61+N62</f>
        <v>-13.006999999999998</v>
      </c>
      <c r="O60" s="86">
        <f t="shared" si="8"/>
        <v>12137.09077</v>
      </c>
      <c r="P60" s="68">
        <f>P61+P62</f>
        <v>-17.361</v>
      </c>
      <c r="Q60" s="72">
        <f>O60+P60</f>
        <v>12119.72977</v>
      </c>
      <c r="R60" s="86">
        <f t="shared" si="10"/>
        <v>1.175488175023617</v>
      </c>
    </row>
    <row r="61" spans="1:18" ht="19.5" customHeight="1">
      <c r="A61" s="110"/>
      <c r="B61" s="118" t="s">
        <v>97</v>
      </c>
      <c r="C61" s="46">
        <v>2809.3</v>
      </c>
      <c r="D61" s="113">
        <v>7386.511</v>
      </c>
      <c r="E61" s="87">
        <v>4.714</v>
      </c>
      <c r="F61" s="87">
        <v>0.48049</v>
      </c>
      <c r="G61" s="87">
        <v>0.564</v>
      </c>
      <c r="H61" s="87"/>
      <c r="I61" s="46">
        <v>727.884</v>
      </c>
      <c r="J61" s="46"/>
      <c r="K61" s="86">
        <v>0</v>
      </c>
      <c r="L61" s="113">
        <v>1082.1302799999999</v>
      </c>
      <c r="M61" s="86">
        <f t="shared" si="12"/>
        <v>12011.583770000001</v>
      </c>
      <c r="N61" s="86">
        <v>-13.006999999999998</v>
      </c>
      <c r="O61" s="86">
        <f t="shared" si="8"/>
        <v>11998.576770000001</v>
      </c>
      <c r="P61" s="68"/>
      <c r="Q61" s="72">
        <f t="shared" si="9"/>
        <v>11998.576770000001</v>
      </c>
      <c r="R61" s="86">
        <f t="shared" si="10"/>
        <v>1.1637375896911657</v>
      </c>
    </row>
    <row r="62" spans="1:18" ht="19.5" customHeight="1">
      <c r="A62" s="110"/>
      <c r="B62" s="118" t="s">
        <v>98</v>
      </c>
      <c r="C62" s="46">
        <v>17.461</v>
      </c>
      <c r="D62" s="113">
        <v>121.053</v>
      </c>
      <c r="E62" s="117"/>
      <c r="F62" s="117">
        <v>0</v>
      </c>
      <c r="G62" s="117"/>
      <c r="H62" s="117"/>
      <c r="I62" s="46">
        <v>0</v>
      </c>
      <c r="J62" s="86"/>
      <c r="K62" s="86"/>
      <c r="L62" s="113"/>
      <c r="M62" s="86">
        <f t="shared" si="12"/>
        <v>138.514</v>
      </c>
      <c r="N62" s="80"/>
      <c r="O62" s="86">
        <f t="shared" si="8"/>
        <v>138.514</v>
      </c>
      <c r="P62" s="68">
        <f>-17.361</f>
        <v>-17.361</v>
      </c>
      <c r="Q62" s="72">
        <f t="shared" si="9"/>
        <v>121.153</v>
      </c>
      <c r="R62" s="86">
        <f t="shared" si="10"/>
        <v>0.011750585332451375</v>
      </c>
    </row>
    <row r="63" spans="1:18" ht="23.25" customHeight="1">
      <c r="A63" s="110"/>
      <c r="B63" s="108" t="s">
        <v>78</v>
      </c>
      <c r="C63" s="109">
        <f>C64+C65</f>
        <v>1232.44</v>
      </c>
      <c r="D63" s="109">
        <f>D64+D65</f>
        <v>927.927</v>
      </c>
      <c r="E63" s="109">
        <f>E64+E65</f>
        <v>0</v>
      </c>
      <c r="F63" s="109">
        <f>F64+F65</f>
        <v>0</v>
      </c>
      <c r="G63" s="109">
        <f>G64+G65</f>
        <v>0</v>
      </c>
      <c r="H63" s="117"/>
      <c r="I63" s="109">
        <f>I64+I65</f>
        <v>1.782</v>
      </c>
      <c r="J63" s="86"/>
      <c r="K63" s="86">
        <f>K64+K65</f>
        <v>0</v>
      </c>
      <c r="L63" s="109">
        <f>L64+L65</f>
        <v>52.71252</v>
      </c>
      <c r="M63" s="86">
        <f t="shared" si="12"/>
        <v>2214.8615200000004</v>
      </c>
      <c r="N63" s="109">
        <f>N64+N65</f>
        <v>-52.71252</v>
      </c>
      <c r="O63" s="86">
        <f t="shared" si="8"/>
        <v>2162.1490000000003</v>
      </c>
      <c r="P63" s="109">
        <f>P64+P65</f>
        <v>-2162.1490000000003</v>
      </c>
      <c r="Q63" s="72">
        <f t="shared" si="9"/>
        <v>0</v>
      </c>
      <c r="R63" s="86">
        <f t="shared" si="10"/>
        <v>0</v>
      </c>
    </row>
    <row r="64" spans="1:18" ht="15">
      <c r="A64" s="110"/>
      <c r="B64" s="121" t="s">
        <v>99</v>
      </c>
      <c r="C64" s="122">
        <v>0</v>
      </c>
      <c r="D64" s="113">
        <v>0</v>
      </c>
      <c r="E64" s="117">
        <v>0</v>
      </c>
      <c r="F64" s="117">
        <v>0</v>
      </c>
      <c r="G64" s="117"/>
      <c r="H64" s="117">
        <v>0</v>
      </c>
      <c r="I64" s="113"/>
      <c r="J64" s="86"/>
      <c r="K64" s="86"/>
      <c r="L64" s="113"/>
      <c r="M64" s="86">
        <f t="shared" si="12"/>
        <v>0</v>
      </c>
      <c r="N64" s="68"/>
      <c r="O64" s="86">
        <f t="shared" si="8"/>
        <v>0</v>
      </c>
      <c r="P64" s="68">
        <f>-O64</f>
        <v>0</v>
      </c>
      <c r="Q64" s="72"/>
      <c r="R64" s="86">
        <f t="shared" si="10"/>
        <v>0</v>
      </c>
    </row>
    <row r="65" spans="1:18" ht="19.5" customHeight="1">
      <c r="A65" s="110"/>
      <c r="B65" s="121" t="s">
        <v>100</v>
      </c>
      <c r="C65" s="113">
        <v>1232.44</v>
      </c>
      <c r="D65" s="113">
        <v>927.927</v>
      </c>
      <c r="E65" s="117">
        <v>0</v>
      </c>
      <c r="F65" s="117">
        <v>0</v>
      </c>
      <c r="G65" s="117"/>
      <c r="H65" s="117">
        <v>0</v>
      </c>
      <c r="I65" s="113">
        <v>1.782</v>
      </c>
      <c r="J65" s="86"/>
      <c r="K65" s="86"/>
      <c r="L65" s="113">
        <v>52.71252</v>
      </c>
      <c r="M65" s="86">
        <f t="shared" si="12"/>
        <v>2214.8615200000004</v>
      </c>
      <c r="N65" s="71">
        <v>-52.71252</v>
      </c>
      <c r="O65" s="86">
        <f t="shared" si="8"/>
        <v>2162.1490000000003</v>
      </c>
      <c r="P65" s="68">
        <f>-O65</f>
        <v>-2162.1490000000003</v>
      </c>
      <c r="Q65" s="72">
        <f t="shared" si="9"/>
        <v>0</v>
      </c>
      <c r="R65" s="86">
        <f t="shared" si="10"/>
        <v>0</v>
      </c>
    </row>
    <row r="66" spans="1:18" ht="34.5" customHeight="1">
      <c r="A66" s="110"/>
      <c r="B66" s="123" t="s">
        <v>101</v>
      </c>
      <c r="C66" s="113">
        <v>-556.941</v>
      </c>
      <c r="D66" s="113">
        <v>-235.8021</v>
      </c>
      <c r="E66" s="117">
        <v>-8.467</v>
      </c>
      <c r="F66" s="117">
        <v>-9.346</v>
      </c>
      <c r="G66" s="117">
        <v>-45.856</v>
      </c>
      <c r="H66" s="117"/>
      <c r="I66" s="117">
        <v>-42.569</v>
      </c>
      <c r="J66" s="86"/>
      <c r="K66" s="113"/>
      <c r="L66" s="113"/>
      <c r="M66" s="86">
        <f t="shared" si="12"/>
        <v>-898.9811</v>
      </c>
      <c r="N66" s="68"/>
      <c r="O66" s="86">
        <f t="shared" si="8"/>
        <v>-898.9811</v>
      </c>
      <c r="P66" s="68"/>
      <c r="Q66" s="72">
        <f t="shared" si="9"/>
        <v>-898.9811</v>
      </c>
      <c r="R66" s="86">
        <f t="shared" si="10"/>
        <v>-0.08719184937897537</v>
      </c>
    </row>
    <row r="67" spans="2:18" ht="12" customHeight="1">
      <c r="B67" s="123"/>
      <c r="C67" s="113"/>
      <c r="D67" s="113"/>
      <c r="E67" s="117"/>
      <c r="F67" s="117"/>
      <c r="G67" s="117"/>
      <c r="H67" s="117"/>
      <c r="I67" s="77"/>
      <c r="J67" s="86"/>
      <c r="K67" s="113"/>
      <c r="L67" s="113"/>
      <c r="M67" s="86"/>
      <c r="N67" s="68"/>
      <c r="O67" s="86"/>
      <c r="P67" s="68"/>
      <c r="Q67" s="72"/>
      <c r="R67" s="86"/>
    </row>
    <row r="68" spans="2:18" ht="34.5" customHeight="1" thickBot="1">
      <c r="B68" s="124" t="s">
        <v>102</v>
      </c>
      <c r="C68" s="125">
        <f>C20-C46</f>
        <v>-21042.41742099999</v>
      </c>
      <c r="D68" s="125">
        <f>D20-D46</f>
        <v>1995.9461440000014</v>
      </c>
      <c r="E68" s="126">
        <f>E20-E46</f>
        <v>-1234.5561400000079</v>
      </c>
      <c r="F68" s="126">
        <f>F20-F46</f>
        <v>948.242018</v>
      </c>
      <c r="G68" s="126">
        <f>G20-G46</f>
        <v>-1993.4109999999964</v>
      </c>
      <c r="H68" s="126">
        <f>H20-H46</f>
        <v>0</v>
      </c>
      <c r="I68" s="125">
        <f>I20-I46</f>
        <v>919.5809999999947</v>
      </c>
      <c r="J68" s="125">
        <f>J20-J46</f>
        <v>2.0183170000000032</v>
      </c>
      <c r="K68" s="125">
        <f>K20-K46</f>
        <v>74.09622571</v>
      </c>
      <c r="L68" s="125">
        <f>L20-L46</f>
        <v>82.14578000000029</v>
      </c>
      <c r="M68" s="125">
        <f>SUM(C68:L68)</f>
        <v>-20248.35507629</v>
      </c>
      <c r="N68" s="125">
        <f>N20-N46</f>
        <v>0</v>
      </c>
      <c r="O68" s="125">
        <f>O20-O46</f>
        <v>-20248.35507628997</v>
      </c>
      <c r="P68" s="125">
        <f>P20-P46</f>
        <v>-1675.4009999999998</v>
      </c>
      <c r="Q68" s="127">
        <f>Q20-Q46</f>
        <v>-21923.756076289952</v>
      </c>
      <c r="R68" s="128">
        <f>Q68/$Q$11*100</f>
        <v>-2.126377114741644</v>
      </c>
    </row>
    <row r="69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2019-10-02T13:28:50Z</cp:lastPrinted>
  <dcterms:created xsi:type="dcterms:W3CDTF">2019-10-02T13:21:55Z</dcterms:created>
  <dcterms:modified xsi:type="dcterms:W3CDTF">2019-10-02T13:30:09Z</dcterms:modified>
  <cp:category/>
  <cp:version/>
  <cp:contentType/>
  <cp:contentStatus/>
</cp:coreProperties>
</file>