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octombr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'octombrie 2020 '!$A$1:$R$69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'octombrie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<sst xmlns="http://schemas.openxmlformats.org/spreadsheetml/2006/main" count="112" uniqueCount="104">
  <si>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</si>
  <si>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</si>
  <si>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01.01 - 31.10.2020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</si>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</sst>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4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6" fillId="33" borderId="11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6" fillId="33" borderId="10" xfId="0" applyNumberFormat="1" applyFont="1" applyFill="1" applyBorder="1" applyAlignment="1" applyProtection="1">
      <alignment horizontal="right" vertical="center"/>
      <protection/>
    </xf>
    <xf numFmtId="164" fontId="6" fillId="33" borderId="1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1%20octombrie%202020%20-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0 "/>
      <sheetName val="UAT octombrie 2020"/>
      <sheetName val="consolidari octombrie"/>
      <sheetName val="septembrie 2020  (valori)"/>
      <sheetName val="UAT septembrie 2020 (valori)"/>
      <sheetName val="Sinteza - An 2"/>
      <sheetName val="Sinteza - An 2 (engleza)"/>
      <sheetName val="2020 Engl"/>
      <sheetName val="2019 - 2020"/>
      <sheetName val="Progr.30.10.2020.(Liliana)"/>
      <sheetName val="Sinteza - Anexa program anual"/>
      <sheetName val="program %.exec"/>
      <sheetName val="dob_trez"/>
      <sheetName val="SPECIAL_CNAIR"/>
      <sheetName val="CNAIR_ex"/>
      <sheetName val="octombrie 2019 "/>
      <sheetName val="octombrie 2019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9"/>
  <sheetViews>
    <sheetView showZeros="0" tabSelected="1" view="pageBreakPreview" zoomScale="75" zoomScaleNormal="81" zoomScaleSheetLayoutView="75" zoomScalePageLayoutView="0" workbookViewId="0" topLeftCell="A1">
      <pane xSplit="2" ySplit="16" topLeftCell="E62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R79" sqref="R79"/>
    </sheetView>
  </sheetViews>
  <sheetFormatPr defaultColWidth="9.140625" defaultRowHeight="19.5" customHeight="1" outlineLevelRow="1"/>
  <cols>
    <col min="1" max="1" width="3.8515625" style="8" customWidth="1"/>
    <col min="2" max="2" width="52.140625" style="12" customWidth="1"/>
    <col min="3" max="3" width="21.140625" style="12" customWidth="1"/>
    <col min="4" max="4" width="15.7109375" style="12" customWidth="1"/>
    <col min="5" max="5" width="17.00390625" style="131" customWidth="1"/>
    <col min="6" max="6" width="13.8515625" style="131" customWidth="1"/>
    <col min="7" max="7" width="16.8515625" style="131" customWidth="1"/>
    <col min="8" max="8" width="16.28125" style="131" customWidth="1"/>
    <col min="9" max="9" width="15.8515625" style="12" customWidth="1"/>
    <col min="10" max="10" width="13.28125" style="12" customWidth="1"/>
    <col min="11" max="11" width="14.140625" style="12" customWidth="1"/>
    <col min="12" max="12" width="13.7109375" style="12" customWidth="1"/>
    <col min="13" max="13" width="14.00390625" style="13" customWidth="1"/>
    <col min="14" max="14" width="11.7109375" style="12" customWidth="1"/>
    <col min="15" max="15" width="12.7109375" style="13" customWidth="1"/>
    <col min="16" max="16" width="11.57421875" style="12" customWidth="1"/>
    <col min="17" max="17" width="15.7109375" style="14" customWidth="1"/>
    <col min="18" max="18" width="9.57421875" style="40" customWidth="1"/>
    <col min="19" max="16384" width="8.8515625" style="8" customWidth="1"/>
  </cols>
  <sheetData>
    <row r="1" spans="2:18" ht="23.25" customHeight="1">
      <c r="B1" s="7"/>
      <c r="C1" s="8"/>
      <c r="D1" s="8"/>
      <c r="E1" s="9"/>
      <c r="F1" s="9"/>
      <c r="G1" s="9"/>
      <c r="H1" s="10"/>
      <c r="I1" s="11"/>
      <c r="R1" s="15" t="s">
        <v>0</v>
      </c>
    </row>
    <row r="2" spans="2:18" ht="15" customHeight="1">
      <c r="B2" s="16"/>
      <c r="C2" s="17"/>
      <c r="D2" s="18"/>
      <c r="E2" s="19"/>
      <c r="F2" s="19"/>
      <c r="G2" s="19"/>
      <c r="H2" s="19"/>
      <c r="I2" s="17"/>
      <c r="J2" s="20"/>
      <c r="K2" s="18"/>
      <c r="L2" s="8"/>
      <c r="M2" s="21"/>
      <c r="N2" s="132"/>
      <c r="O2" s="132"/>
      <c r="P2" s="132"/>
      <c r="Q2" s="132"/>
      <c r="R2" s="132"/>
    </row>
    <row r="3" spans="2:18" ht="22.5" customHeight="1" outlineLevel="1">
      <c r="B3" s="133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15" outlineLevel="1">
      <c r="B4" s="134" t="s">
        <v>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2:18" ht="15" outlineLevel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15" outlineLevel="1">
      <c r="B6" s="22"/>
      <c r="C6" s="23"/>
      <c r="D6" s="23"/>
      <c r="E6" s="23"/>
      <c r="F6" s="22"/>
      <c r="G6" s="22"/>
      <c r="H6" s="22"/>
      <c r="I6" s="24"/>
      <c r="J6" s="25"/>
      <c r="K6" s="25"/>
      <c r="L6" s="26"/>
      <c r="M6" s="2"/>
      <c r="N6" s="22"/>
      <c r="O6" s="22"/>
      <c r="P6" s="22"/>
      <c r="Q6" s="22"/>
      <c r="R6" s="22"/>
    </row>
    <row r="7" spans="2:18" ht="15" outlineLevel="1">
      <c r="B7" s="27"/>
      <c r="C7" s="23"/>
      <c r="D7" s="23"/>
      <c r="E7" s="23"/>
      <c r="F7" s="23"/>
      <c r="G7" s="23"/>
      <c r="H7" s="28"/>
      <c r="I7" s="29"/>
      <c r="J7" s="29"/>
      <c r="K7" s="29"/>
      <c r="L7" s="28"/>
      <c r="M7" s="28"/>
      <c r="O7" s="28"/>
      <c r="P7" s="28"/>
      <c r="Q7" s="22"/>
      <c r="R7" s="28"/>
    </row>
    <row r="8" spans="2:18" ht="0" customHeight="1" hidden="1" outlineLevel="1">
      <c r="B8" s="3"/>
      <c r="C8" s="23"/>
      <c r="D8" s="23"/>
      <c r="E8" s="23"/>
      <c r="F8" s="28"/>
      <c r="G8" s="23"/>
      <c r="H8" s="28"/>
      <c r="I8" s="29"/>
      <c r="J8" s="30"/>
      <c r="K8" s="31"/>
      <c r="L8" s="28"/>
      <c r="M8" s="28"/>
      <c r="N8" s="28"/>
      <c r="O8" s="28"/>
      <c r="P8" s="28"/>
      <c r="Q8" s="22"/>
      <c r="R8" s="28"/>
    </row>
    <row r="9" spans="2:18" ht="15" outlineLevel="1">
      <c r="B9" s="3"/>
      <c r="C9" s="23"/>
      <c r="D9" s="23"/>
      <c r="E9" s="23"/>
      <c r="F9" s="32"/>
      <c r="G9" s="23"/>
      <c r="H9" s="28"/>
      <c r="I9" s="33"/>
      <c r="J9" s="34"/>
      <c r="K9" s="23"/>
      <c r="L9" s="32"/>
      <c r="M9" s="28"/>
      <c r="N9" s="28"/>
      <c r="O9" s="28"/>
      <c r="P9" s="28"/>
      <c r="Q9" s="28"/>
      <c r="R9" s="28"/>
    </row>
    <row r="10" spans="2:13" ht="24" customHeight="1" outlineLevel="1">
      <c r="B10" s="36"/>
      <c r="C10" s="26"/>
      <c r="D10" s="37"/>
      <c r="E10" s="26"/>
      <c r="F10" s="26"/>
      <c r="G10" s="26"/>
      <c r="H10" s="26"/>
      <c r="I10" s="38"/>
      <c r="J10" s="25"/>
      <c r="K10" s="39"/>
      <c r="L10" s="25"/>
      <c r="M10" s="26"/>
    </row>
    <row r="11" spans="2:18" ht="15.75" customHeight="1" outlineLevel="1">
      <c r="B11" s="41"/>
      <c r="C11" s="38"/>
      <c r="D11" s="38"/>
      <c r="E11" s="38"/>
      <c r="F11" s="38"/>
      <c r="G11" s="38"/>
      <c r="H11" s="38"/>
      <c r="I11" s="38"/>
      <c r="J11" s="42"/>
      <c r="K11" s="26"/>
      <c r="L11" s="42"/>
      <c r="M11" s="42"/>
      <c r="N11" s="43"/>
      <c r="O11" s="43"/>
      <c r="P11" s="13" t="s">
        <v>3</v>
      </c>
      <c r="Q11" s="44">
        <v>1050500</v>
      </c>
      <c r="R11" s="45"/>
    </row>
    <row r="12" spans="2:18" ht="17.25" outlineLevel="1">
      <c r="B12" s="46"/>
      <c r="C12" s="26"/>
      <c r="D12" s="26"/>
      <c r="E12" s="26"/>
      <c r="F12" s="26"/>
      <c r="G12" s="26"/>
      <c r="H12" s="47"/>
      <c r="I12" s="48"/>
      <c r="J12" s="8"/>
      <c r="K12" s="35"/>
      <c r="L12" s="35"/>
      <c r="M12" s="20"/>
      <c r="N12" s="49"/>
      <c r="O12" s="50"/>
      <c r="P12" s="49"/>
      <c r="Q12" s="51"/>
      <c r="R12" s="52" t="s">
        <v>4</v>
      </c>
    </row>
    <row r="13" spans="2:18" ht="15">
      <c r="B13" s="54"/>
      <c r="C13" s="55" t="s">
        <v>5</v>
      </c>
      <c r="D13" s="55" t="s">
        <v>5</v>
      </c>
      <c r="E13" s="56" t="s">
        <v>5</v>
      </c>
      <c r="F13" s="56" t="s">
        <v>5</v>
      </c>
      <c r="G13" s="56" t="s">
        <v>6</v>
      </c>
      <c r="H13" s="56" t="s">
        <v>7</v>
      </c>
      <c r="I13" s="55" t="s">
        <v>5</v>
      </c>
      <c r="J13" s="55" t="s">
        <v>8</v>
      </c>
      <c r="K13" s="55" t="s">
        <v>9</v>
      </c>
      <c r="L13" s="55" t="s">
        <v>9</v>
      </c>
      <c r="M13" s="57" t="s">
        <v>10</v>
      </c>
      <c r="N13" s="55" t="s">
        <v>11</v>
      </c>
      <c r="O13" s="58" t="s">
        <v>10</v>
      </c>
      <c r="P13" s="55" t="s">
        <v>12</v>
      </c>
      <c r="Q13" s="135" t="s">
        <v>13</v>
      </c>
      <c r="R13" s="135"/>
    </row>
    <row r="14" spans="2:18" ht="19.5" customHeight="1">
      <c r="B14" s="59"/>
      <c r="C14" s="60" t="s">
        <v>14</v>
      </c>
      <c r="D14" s="60" t="s">
        <v>15</v>
      </c>
      <c r="E14" s="61" t="s">
        <v>16</v>
      </c>
      <c r="F14" s="61" t="s">
        <v>17</v>
      </c>
      <c r="G14" s="61" t="s">
        <v>18</v>
      </c>
      <c r="H14" s="61" t="s">
        <v>19</v>
      </c>
      <c r="I14" s="60" t="s">
        <v>20</v>
      </c>
      <c r="J14" s="60" t="s">
        <v>19</v>
      </c>
      <c r="K14" s="60" t="s">
        <v>21</v>
      </c>
      <c r="L14" s="60" t="s">
        <v>22</v>
      </c>
      <c r="M14" s="62"/>
      <c r="N14" s="60" t="s">
        <v>23</v>
      </c>
      <c r="O14" s="63" t="s">
        <v>24</v>
      </c>
      <c r="P14" s="64" t="s">
        <v>25</v>
      </c>
      <c r="Q14" s="136"/>
      <c r="R14" s="136"/>
    </row>
    <row r="15" spans="2:18" ht="15.75" customHeight="1">
      <c r="B15" s="65"/>
      <c r="C15" s="60" t="s">
        <v>26</v>
      </c>
      <c r="D15" s="60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0" t="s">
        <v>32</v>
      </c>
      <c r="J15" s="60" t="s">
        <v>33</v>
      </c>
      <c r="K15" s="60" t="s">
        <v>34</v>
      </c>
      <c r="L15" s="60" t="s">
        <v>35</v>
      </c>
      <c r="M15" s="62"/>
      <c r="N15" s="60" t="s">
        <v>36</v>
      </c>
      <c r="O15" s="63" t="s">
        <v>37</v>
      </c>
      <c r="P15" s="64" t="s">
        <v>38</v>
      </c>
      <c r="Q15" s="136"/>
      <c r="R15" s="136"/>
    </row>
    <row r="16" spans="2:18" ht="17.25">
      <c r="B16" s="1"/>
      <c r="C16" s="66"/>
      <c r="D16" s="60" t="s">
        <v>39</v>
      </c>
      <c r="E16" s="61" t="s">
        <v>40</v>
      </c>
      <c r="F16" s="61" t="s">
        <v>41</v>
      </c>
      <c r="G16" s="61" t="s">
        <v>42</v>
      </c>
      <c r="H16" s="61"/>
      <c r="I16" s="60" t="s">
        <v>43</v>
      </c>
      <c r="J16" s="60" t="s">
        <v>44</v>
      </c>
      <c r="K16" s="60"/>
      <c r="L16" s="60" t="s">
        <v>45</v>
      </c>
      <c r="M16" s="62"/>
      <c r="N16" s="60" t="s">
        <v>46</v>
      </c>
      <c r="O16" s="62" t="s">
        <v>47</v>
      </c>
      <c r="P16" s="64" t="s">
        <v>48</v>
      </c>
      <c r="Q16" s="136"/>
      <c r="R16" s="136"/>
    </row>
    <row r="17" spans="2:18" ht="15.75" customHeight="1">
      <c r="B17" s="49"/>
      <c r="C17" s="8"/>
      <c r="D17" s="60" t="s">
        <v>49</v>
      </c>
      <c r="E17" s="61"/>
      <c r="F17" s="61"/>
      <c r="G17" s="61" t="s">
        <v>50</v>
      </c>
      <c r="H17" s="61"/>
      <c r="I17" s="60" t="s">
        <v>51</v>
      </c>
      <c r="J17" s="60"/>
      <c r="K17" s="60"/>
      <c r="L17" s="60" t="s">
        <v>52</v>
      </c>
      <c r="M17" s="62"/>
      <c r="N17" s="60"/>
      <c r="O17" s="62"/>
      <c r="P17" s="64"/>
      <c r="Q17" s="132" t="s">
        <v>53</v>
      </c>
      <c r="R17" s="132" t="s">
        <v>54</v>
      </c>
    </row>
    <row r="18" spans="2:18" ht="51" customHeight="1">
      <c r="B18" s="67"/>
      <c r="C18" s="8"/>
      <c r="D18" s="68"/>
      <c r="E18" s="68"/>
      <c r="F18" s="68"/>
      <c r="G18" s="61" t="s">
        <v>55</v>
      </c>
      <c r="H18" s="61"/>
      <c r="I18" s="69" t="s">
        <v>56</v>
      </c>
      <c r="J18" s="60"/>
      <c r="K18" s="60"/>
      <c r="L18" s="69" t="s">
        <v>57</v>
      </c>
      <c r="M18" s="62"/>
      <c r="N18" s="60"/>
      <c r="O18" s="62"/>
      <c r="P18" s="64"/>
      <c r="Q18" s="132"/>
      <c r="R18" s="132"/>
    </row>
    <row r="19" spans="2:18" ht="22.5" customHeight="1">
      <c r="B19" s="49"/>
      <c r="C19" s="8"/>
      <c r="D19" s="68"/>
      <c r="E19" s="68"/>
      <c r="F19" s="68"/>
      <c r="G19" s="61"/>
      <c r="H19" s="61"/>
      <c r="I19" s="69"/>
      <c r="J19" s="60"/>
      <c r="K19" s="60"/>
      <c r="L19" s="69"/>
      <c r="M19" s="62"/>
      <c r="N19" s="60"/>
      <c r="O19" s="62"/>
      <c r="P19" s="64"/>
      <c r="Q19" s="70"/>
      <c r="R19" s="71"/>
    </row>
    <row r="20" spans="1:18" ht="13.5" customHeight="1" thickBot="1">
      <c r="A20" s="76"/>
      <c r="B20" s="4"/>
      <c r="C20" s="4"/>
      <c r="D20" s="4"/>
      <c r="E20" s="4"/>
      <c r="F20" s="4"/>
      <c r="G20" s="4"/>
      <c r="H20" s="4"/>
      <c r="I20" s="4"/>
      <c r="J20" s="4"/>
      <c r="K20" s="4"/>
      <c r="L20" s="77"/>
      <c r="M20" s="78"/>
      <c r="N20" s="77"/>
      <c r="O20" s="78"/>
      <c r="P20" s="77"/>
      <c r="Q20" s="79"/>
      <c r="R20" s="78"/>
    </row>
    <row r="21" spans="2:18" s="84" customFormat="1" ht="30.75" customHeight="1" thickTop="1">
      <c r="B21" s="5" t="s">
        <v>58</v>
      </c>
      <c r="C21" s="6">
        <f aca="true" t="shared" si="0" ref="C21:L21">C22+C38+C39+C40+C41+C42+C43+C44+C45</f>
        <v>116120.21834499999</v>
      </c>
      <c r="D21" s="6">
        <f t="shared" si="0"/>
        <v>74166.55343100001</v>
      </c>
      <c r="E21" s="6">
        <f>E22+E38+E39+E40+E41+E42+E43+E44+E45</f>
        <v>66122.222899</v>
      </c>
      <c r="F21" s="6">
        <f>F22+F38+F39+F40+F41+F42+F43+F44+F45</f>
        <v>6830.073153</v>
      </c>
      <c r="G21" s="6">
        <f t="shared" si="0"/>
        <v>36007.878021000004</v>
      </c>
      <c r="H21" s="6">
        <f>H22+H38+H39+H40+H41+H42+H43+H44+H45</f>
        <v>0</v>
      </c>
      <c r="I21" s="6">
        <f>I22+I38+I39+I40+I41+I42+I43+I44+I45</f>
        <v>27314.975</v>
      </c>
      <c r="J21" s="6">
        <f t="shared" si="0"/>
        <v>313.495017</v>
      </c>
      <c r="K21" s="6">
        <f t="shared" si="0"/>
        <v>235.42377262</v>
      </c>
      <c r="L21" s="80">
        <f t="shared" si="0"/>
        <v>4680.349831</v>
      </c>
      <c r="M21" s="81">
        <f>SUM(C21:L21)</f>
        <v>331791.18946961995</v>
      </c>
      <c r="N21" s="82">
        <f>N22+N38+N39+N42+N40</f>
        <v>-67076.81833146</v>
      </c>
      <c r="O21" s="81">
        <f aca="true" t="shared" si="1" ref="O21:O43">M21+N21</f>
        <v>264714.37113815994</v>
      </c>
      <c r="P21" s="82">
        <f>P22+P38+P39+P42+P44</f>
        <v>-1234.814</v>
      </c>
      <c r="Q21" s="83">
        <f>O21+P21</f>
        <v>263479.55713815993</v>
      </c>
      <c r="R21" s="81">
        <f>Q21/$Q$11*100</f>
        <v>25.08134765713088</v>
      </c>
    </row>
    <row r="22" spans="2:18" s="87" customFormat="1" ht="18.75" customHeight="1">
      <c r="B22" s="70" t="s">
        <v>59</v>
      </c>
      <c r="C22" s="6">
        <f>C23+C36+C37</f>
        <v>99235.944345</v>
      </c>
      <c r="D22" s="6">
        <f>D23+D36+D37</f>
        <v>55869.65</v>
      </c>
      <c r="E22" s="80">
        <f>E23+E36+E37</f>
        <v>56558.079899000004</v>
      </c>
      <c r="F22" s="80">
        <f>F23+F36+F37</f>
        <v>1993.242153</v>
      </c>
      <c r="G22" s="80">
        <f>G23+G36+G37</f>
        <v>29372.865021</v>
      </c>
      <c r="H22" s="80"/>
      <c r="I22" s="6">
        <f>I23+I36+I37</f>
        <v>9880.234</v>
      </c>
      <c r="J22" s="6"/>
      <c r="K22" s="85">
        <f>K23+K36+K37</f>
        <v>235.42377262</v>
      </c>
      <c r="L22" s="85">
        <f>L23+L36+L37</f>
        <v>1242.2858230000002</v>
      </c>
      <c r="M22" s="6">
        <f>SUM(C22:L22)</f>
        <v>254387.72501362002</v>
      </c>
      <c r="N22" s="6">
        <f>N23+N36+N37</f>
        <v>-14063.025808459997</v>
      </c>
      <c r="O22" s="85">
        <f t="shared" si="1"/>
        <v>240324.69920516002</v>
      </c>
      <c r="P22" s="6">
        <f>P23+P36+P37</f>
        <v>0</v>
      </c>
      <c r="Q22" s="86">
        <f aca="true" t="shared" si="2" ref="Q22:Q43">O22+P22</f>
        <v>240324.69920516002</v>
      </c>
      <c r="R22" s="85">
        <f aca="true" t="shared" si="3" ref="R22:R45">Q22/$Q$11*100</f>
        <v>22.877172699206096</v>
      </c>
    </row>
    <row r="23" spans="2:18" ht="28.5" customHeight="1">
      <c r="B23" s="88" t="s">
        <v>60</v>
      </c>
      <c r="C23" s="89">
        <f>C24+C28+C29+C34+C35</f>
        <v>78459.592409</v>
      </c>
      <c r="D23" s="89">
        <f>D24+D28+D29+D34+D35</f>
        <v>42364.567</v>
      </c>
      <c r="E23" s="90">
        <f aca="true" t="shared" si="4" ref="E23:L23">E24+E28+E29+E34+E35</f>
        <v>0</v>
      </c>
      <c r="F23" s="90">
        <f t="shared" si="4"/>
        <v>0</v>
      </c>
      <c r="G23" s="91">
        <f t="shared" si="4"/>
        <v>2857.028</v>
      </c>
      <c r="H23" s="90">
        <f t="shared" si="4"/>
        <v>0</v>
      </c>
      <c r="I23" s="89">
        <f>I24+I28+I29+I34+I35</f>
        <v>686.829</v>
      </c>
      <c r="J23" s="53">
        <f t="shared" si="4"/>
        <v>0</v>
      </c>
      <c r="K23" s="53">
        <f t="shared" si="4"/>
        <v>0</v>
      </c>
      <c r="L23" s="53">
        <f t="shared" si="4"/>
        <v>0</v>
      </c>
      <c r="M23" s="89">
        <f>SUM(C23:L23)</f>
        <v>124368.01640900002</v>
      </c>
      <c r="N23" s="53">
        <f>N24+N28+N29+N34+N35</f>
        <v>0</v>
      </c>
      <c r="O23" s="89">
        <f t="shared" si="1"/>
        <v>124368.01640900002</v>
      </c>
      <c r="P23" s="53">
        <f>P24+P28+P29+P34+P35</f>
        <v>0</v>
      </c>
      <c r="Q23" s="85">
        <f t="shared" si="2"/>
        <v>124368.01640900002</v>
      </c>
      <c r="R23" s="89">
        <f t="shared" si="3"/>
        <v>11.83893540304617</v>
      </c>
    </row>
    <row r="24" spans="2:18" ht="33.75" customHeight="1">
      <c r="B24" s="92" t="s">
        <v>61</v>
      </c>
      <c r="C24" s="89">
        <f aca="true" t="shared" si="5" ref="C24:H24">C25+C26+C27</f>
        <v>17376.866146</v>
      </c>
      <c r="D24" s="89">
        <f>D25+D26+D27</f>
        <v>20199.639</v>
      </c>
      <c r="E24" s="90">
        <f t="shared" si="5"/>
        <v>0</v>
      </c>
      <c r="F24" s="90">
        <f t="shared" si="5"/>
        <v>0</v>
      </c>
      <c r="G24" s="90">
        <f t="shared" si="5"/>
        <v>0</v>
      </c>
      <c r="H24" s="90">
        <f t="shared" si="5"/>
        <v>0</v>
      </c>
      <c r="I24" s="90">
        <f>I25+I26+I27</f>
        <v>0</v>
      </c>
      <c r="J24" s="53">
        <f>J25+J26+J27</f>
        <v>0</v>
      </c>
      <c r="K24" s="2">
        <f>K25+K26+K27</f>
        <v>0</v>
      </c>
      <c r="L24" s="53">
        <f>L25+L26+L27</f>
        <v>0</v>
      </c>
      <c r="M24" s="89">
        <f>SUM(C24:L24)</f>
        <v>37576.505145999996</v>
      </c>
      <c r="N24" s="53">
        <f>N25+N26+N27</f>
        <v>0</v>
      </c>
      <c r="O24" s="89">
        <f t="shared" si="1"/>
        <v>37576.505145999996</v>
      </c>
      <c r="P24" s="53">
        <f>P25+P26+P27</f>
        <v>0</v>
      </c>
      <c r="Q24" s="85">
        <f t="shared" si="2"/>
        <v>37576.505145999996</v>
      </c>
      <c r="R24" s="89">
        <f>Q24/$Q$11*100</f>
        <v>3.5770114370299853</v>
      </c>
    </row>
    <row r="25" spans="2:18" ht="22.5" customHeight="1">
      <c r="B25" s="93" t="s">
        <v>62</v>
      </c>
      <c r="C25" s="2">
        <v>14514.477</v>
      </c>
      <c r="D25" s="2">
        <v>22.18</v>
      </c>
      <c r="E25" s="90"/>
      <c r="F25" s="90"/>
      <c r="G25" s="90"/>
      <c r="H25" s="90"/>
      <c r="I25" s="89"/>
      <c r="J25" s="2"/>
      <c r="K25" s="2"/>
      <c r="L25" s="2"/>
      <c r="M25" s="89">
        <f aca="true" t="shared" si="6" ref="M25:M43">SUM(C25:L25)</f>
        <v>14536.657000000001</v>
      </c>
      <c r="N25" s="2"/>
      <c r="O25" s="89">
        <f t="shared" si="1"/>
        <v>14536.657000000001</v>
      </c>
      <c r="P25" s="2"/>
      <c r="Q25" s="85">
        <f t="shared" si="2"/>
        <v>14536.657000000001</v>
      </c>
      <c r="R25" s="89">
        <f>Q25/$Q$11*100</f>
        <v>1.3837845787720133</v>
      </c>
    </row>
    <row r="26" spans="2:18" ht="30" customHeight="1">
      <c r="B26" s="93" t="s">
        <v>63</v>
      </c>
      <c r="C26" s="2">
        <v>-1.8818539999995343</v>
      </c>
      <c r="D26" s="2">
        <v>20169.509</v>
      </c>
      <c r="E26" s="75"/>
      <c r="F26" s="75"/>
      <c r="G26" s="75"/>
      <c r="H26" s="75"/>
      <c r="I26" s="89"/>
      <c r="J26" s="2"/>
      <c r="K26" s="2"/>
      <c r="L26" s="2"/>
      <c r="M26" s="89">
        <f t="shared" si="6"/>
        <v>20167.627146</v>
      </c>
      <c r="N26" s="2"/>
      <c r="O26" s="89">
        <f t="shared" si="1"/>
        <v>20167.627146</v>
      </c>
      <c r="P26" s="2"/>
      <c r="Q26" s="85">
        <f t="shared" si="2"/>
        <v>20167.627146</v>
      </c>
      <c r="R26" s="89">
        <f>Q26/$Q$11*100</f>
        <v>1.9198121985721084</v>
      </c>
    </row>
    <row r="27" spans="2:18" ht="36" customHeight="1">
      <c r="B27" s="94" t="s">
        <v>64</v>
      </c>
      <c r="C27" s="2">
        <v>2864.271</v>
      </c>
      <c r="D27" s="2">
        <v>7.95</v>
      </c>
      <c r="E27" s="75"/>
      <c r="F27" s="75"/>
      <c r="G27" s="75"/>
      <c r="H27" s="75"/>
      <c r="I27" s="89"/>
      <c r="J27" s="2"/>
      <c r="K27" s="2"/>
      <c r="L27" s="2"/>
      <c r="M27" s="89">
        <f t="shared" si="6"/>
        <v>2872.221</v>
      </c>
      <c r="N27" s="2"/>
      <c r="O27" s="89">
        <f t="shared" si="1"/>
        <v>2872.221</v>
      </c>
      <c r="P27" s="2"/>
      <c r="Q27" s="85">
        <f t="shared" si="2"/>
        <v>2872.221</v>
      </c>
      <c r="R27" s="89">
        <f t="shared" si="3"/>
        <v>0.27341465968586387</v>
      </c>
    </row>
    <row r="28" spans="2:18" ht="23.25" customHeight="1">
      <c r="B28" s="92" t="s">
        <v>65</v>
      </c>
      <c r="C28" s="2">
        <v>203.398</v>
      </c>
      <c r="D28" s="2">
        <v>5266.369</v>
      </c>
      <c r="E28" s="90"/>
      <c r="F28" s="90"/>
      <c r="G28" s="90"/>
      <c r="H28" s="90"/>
      <c r="I28" s="89"/>
      <c r="J28" s="2"/>
      <c r="K28" s="2"/>
      <c r="L28" s="2"/>
      <c r="M28" s="89">
        <f t="shared" si="6"/>
        <v>5469.767</v>
      </c>
      <c r="N28" s="2"/>
      <c r="O28" s="89">
        <f t="shared" si="1"/>
        <v>5469.767</v>
      </c>
      <c r="P28" s="2"/>
      <c r="Q28" s="85">
        <f t="shared" si="2"/>
        <v>5469.767</v>
      </c>
      <c r="R28" s="89">
        <f t="shared" si="3"/>
        <v>0.5206822465492622</v>
      </c>
    </row>
    <row r="29" spans="2:18" ht="36.75" customHeight="1">
      <c r="B29" s="95" t="s">
        <v>66</v>
      </c>
      <c r="C29" s="74">
        <f>SUM(C30:C33)</f>
        <v>59851.073263</v>
      </c>
      <c r="D29" s="74">
        <f>D30+D31+D32+D33</f>
        <v>16714.613</v>
      </c>
      <c r="E29" s="75">
        <f aca="true" t="shared" si="7" ref="E29:L29">E30+E31+E32+E33</f>
        <v>0</v>
      </c>
      <c r="F29" s="75">
        <f t="shared" si="7"/>
        <v>0</v>
      </c>
      <c r="G29" s="96">
        <f t="shared" si="7"/>
        <v>2857.028</v>
      </c>
      <c r="H29" s="75">
        <f t="shared" si="7"/>
        <v>0</v>
      </c>
      <c r="I29" s="74">
        <f>I30+I31+I32+I33</f>
        <v>149.368</v>
      </c>
      <c r="J29" s="2">
        <f t="shared" si="7"/>
        <v>0</v>
      </c>
      <c r="K29" s="2">
        <f t="shared" si="7"/>
        <v>0</v>
      </c>
      <c r="L29" s="2">
        <f t="shared" si="7"/>
        <v>0</v>
      </c>
      <c r="M29" s="89">
        <f t="shared" si="6"/>
        <v>79572.082263</v>
      </c>
      <c r="N29" s="2">
        <f>N30+N31+N32</f>
        <v>0</v>
      </c>
      <c r="O29" s="89">
        <f t="shared" si="1"/>
        <v>79572.082263</v>
      </c>
      <c r="P29" s="2">
        <f>P30+P31+P32</f>
        <v>0</v>
      </c>
      <c r="Q29" s="85">
        <f t="shared" si="2"/>
        <v>79572.082263</v>
      </c>
      <c r="R29" s="89">
        <f t="shared" si="3"/>
        <v>7.574686555259401</v>
      </c>
    </row>
    <row r="30" spans="2:18" ht="25.5" customHeight="1">
      <c r="B30" s="93" t="s">
        <v>67</v>
      </c>
      <c r="C30" s="2">
        <v>32534.33</v>
      </c>
      <c r="D30" s="2">
        <v>15102.691</v>
      </c>
      <c r="E30" s="90"/>
      <c r="F30" s="90"/>
      <c r="G30" s="90"/>
      <c r="H30" s="90"/>
      <c r="I30" s="89"/>
      <c r="J30" s="2"/>
      <c r="K30" s="2"/>
      <c r="L30" s="2"/>
      <c r="M30" s="89">
        <f t="shared" si="6"/>
        <v>47637.021</v>
      </c>
      <c r="N30" s="2"/>
      <c r="O30" s="89">
        <f t="shared" si="1"/>
        <v>47637.021</v>
      </c>
      <c r="P30" s="2"/>
      <c r="Q30" s="85">
        <f t="shared" si="2"/>
        <v>47637.021</v>
      </c>
      <c r="R30" s="89">
        <f t="shared" si="3"/>
        <v>4.534699762018087</v>
      </c>
    </row>
    <row r="31" spans="2:18" ht="20.25" customHeight="1">
      <c r="B31" s="93" t="s">
        <v>68</v>
      </c>
      <c r="C31" s="2">
        <v>24969.097</v>
      </c>
      <c r="D31" s="2"/>
      <c r="E31" s="75"/>
      <c r="F31" s="75"/>
      <c r="G31" s="75"/>
      <c r="H31" s="75"/>
      <c r="I31" s="75"/>
      <c r="J31" s="2"/>
      <c r="K31" s="2"/>
      <c r="L31" s="2"/>
      <c r="M31" s="89">
        <f t="shared" si="6"/>
        <v>24969.097</v>
      </c>
      <c r="N31" s="2"/>
      <c r="O31" s="89">
        <f t="shared" si="1"/>
        <v>24969.097</v>
      </c>
      <c r="P31" s="2"/>
      <c r="Q31" s="85">
        <f t="shared" si="2"/>
        <v>24969.097</v>
      </c>
      <c r="R31" s="89">
        <f t="shared" si="3"/>
        <v>2.3768773917182298</v>
      </c>
    </row>
    <row r="32" spans="2:18" s="98" customFormat="1" ht="36.75" customHeight="1">
      <c r="B32" s="97" t="s">
        <v>69</v>
      </c>
      <c r="C32" s="2">
        <v>868.870263</v>
      </c>
      <c r="D32" s="2">
        <v>42.644999999999996</v>
      </c>
      <c r="E32" s="75"/>
      <c r="F32" s="75">
        <v>0</v>
      </c>
      <c r="G32" s="75">
        <v>2857.028</v>
      </c>
      <c r="H32" s="75"/>
      <c r="I32" s="2">
        <v>0</v>
      </c>
      <c r="J32" s="2"/>
      <c r="K32" s="2"/>
      <c r="L32" s="2"/>
      <c r="M32" s="89">
        <f t="shared" si="6"/>
        <v>3768.5432629999996</v>
      </c>
      <c r="N32" s="2"/>
      <c r="O32" s="89">
        <f t="shared" si="1"/>
        <v>3768.5432629999996</v>
      </c>
      <c r="P32" s="2"/>
      <c r="Q32" s="85">
        <f t="shared" si="2"/>
        <v>3768.5432629999996</v>
      </c>
      <c r="R32" s="89">
        <f t="shared" si="3"/>
        <v>0.3587380545454545</v>
      </c>
    </row>
    <row r="33" spans="2:18" ht="58.5" customHeight="1">
      <c r="B33" s="97" t="s">
        <v>70</v>
      </c>
      <c r="C33" s="2">
        <v>1478.776</v>
      </c>
      <c r="D33" s="2">
        <v>1569.277</v>
      </c>
      <c r="E33" s="75"/>
      <c r="F33" s="75"/>
      <c r="G33" s="75"/>
      <c r="H33" s="75"/>
      <c r="I33" s="2">
        <v>149.368</v>
      </c>
      <c r="J33" s="99"/>
      <c r="K33" s="2"/>
      <c r="L33" s="2"/>
      <c r="M33" s="89">
        <f t="shared" si="6"/>
        <v>3197.421</v>
      </c>
      <c r="N33" s="2"/>
      <c r="O33" s="89">
        <f t="shared" si="1"/>
        <v>3197.421</v>
      </c>
      <c r="P33" s="2"/>
      <c r="Q33" s="85">
        <f t="shared" si="2"/>
        <v>3197.421</v>
      </c>
      <c r="R33" s="89">
        <f t="shared" si="3"/>
        <v>0.3043713469776297</v>
      </c>
    </row>
    <row r="34" spans="2:18" ht="36" customHeight="1">
      <c r="B34" s="95" t="s">
        <v>71</v>
      </c>
      <c r="C34" s="2">
        <v>946.835</v>
      </c>
      <c r="D34" s="2">
        <v>0</v>
      </c>
      <c r="E34" s="75"/>
      <c r="F34" s="75"/>
      <c r="G34" s="75"/>
      <c r="H34" s="75"/>
      <c r="I34" s="2">
        <v>0</v>
      </c>
      <c r="J34" s="2"/>
      <c r="K34" s="2"/>
      <c r="L34" s="2"/>
      <c r="M34" s="89">
        <f t="shared" si="6"/>
        <v>946.835</v>
      </c>
      <c r="N34" s="2"/>
      <c r="O34" s="89">
        <f t="shared" si="1"/>
        <v>946.835</v>
      </c>
      <c r="P34" s="2"/>
      <c r="Q34" s="85">
        <f t="shared" si="2"/>
        <v>946.835</v>
      </c>
      <c r="R34" s="89">
        <f t="shared" si="3"/>
        <v>0.09013184198000952</v>
      </c>
    </row>
    <row r="35" spans="2:18" ht="33" customHeight="1">
      <c r="B35" s="100" t="s">
        <v>72</v>
      </c>
      <c r="C35" s="2">
        <v>81.42</v>
      </c>
      <c r="D35" s="2">
        <v>183.946</v>
      </c>
      <c r="E35" s="75"/>
      <c r="F35" s="75"/>
      <c r="G35" s="75"/>
      <c r="H35" s="75"/>
      <c r="I35" s="2">
        <v>537.461</v>
      </c>
      <c r="J35" s="2"/>
      <c r="K35" s="2"/>
      <c r="L35" s="2"/>
      <c r="M35" s="89">
        <f t="shared" si="6"/>
        <v>802.827</v>
      </c>
      <c r="N35" s="2"/>
      <c r="O35" s="89">
        <f t="shared" si="1"/>
        <v>802.827</v>
      </c>
      <c r="P35" s="2"/>
      <c r="Q35" s="85">
        <f t="shared" si="2"/>
        <v>802.827</v>
      </c>
      <c r="R35" s="89">
        <f t="shared" si="3"/>
        <v>0.0764233222275107</v>
      </c>
    </row>
    <row r="36" spans="2:18" ht="27.75" customHeight="1">
      <c r="B36" s="101" t="s">
        <v>103</v>
      </c>
      <c r="C36" s="2">
        <v>8158.147936</v>
      </c>
      <c r="D36" s="2"/>
      <c r="E36" s="75">
        <v>56460.046899</v>
      </c>
      <c r="F36" s="75">
        <v>1979.243153</v>
      </c>
      <c r="G36" s="75">
        <v>26497.882021</v>
      </c>
      <c r="H36" s="75"/>
      <c r="I36" s="2">
        <v>0.289</v>
      </c>
      <c r="J36" s="2"/>
      <c r="K36" s="2"/>
      <c r="L36" s="2"/>
      <c r="M36" s="89">
        <f t="shared" si="6"/>
        <v>93095.609009</v>
      </c>
      <c r="N36" s="102">
        <v>-100.13552</v>
      </c>
      <c r="O36" s="89">
        <f t="shared" si="1"/>
        <v>92995.47348900001</v>
      </c>
      <c r="P36" s="2"/>
      <c r="Q36" s="85">
        <f t="shared" si="2"/>
        <v>92995.47348900001</v>
      </c>
      <c r="R36" s="89">
        <f t="shared" si="3"/>
        <v>8.852496286435033</v>
      </c>
    </row>
    <row r="37" spans="2:18" ht="27" customHeight="1">
      <c r="B37" s="103" t="s">
        <v>73</v>
      </c>
      <c r="C37" s="2">
        <v>12618.204</v>
      </c>
      <c r="D37" s="2">
        <v>13505.082999999999</v>
      </c>
      <c r="E37" s="2">
        <v>98.033</v>
      </c>
      <c r="F37" s="2">
        <v>13.999</v>
      </c>
      <c r="G37" s="2">
        <v>17.955</v>
      </c>
      <c r="H37" s="75"/>
      <c r="I37" s="2">
        <v>9193.116</v>
      </c>
      <c r="J37" s="104"/>
      <c r="K37" s="2">
        <v>235.42377262</v>
      </c>
      <c r="L37" s="2">
        <v>1242.2858230000002</v>
      </c>
      <c r="M37" s="89">
        <f t="shared" si="6"/>
        <v>36924.09959562</v>
      </c>
      <c r="N37" s="102">
        <v>-13962.890288459997</v>
      </c>
      <c r="O37" s="89">
        <f t="shared" si="1"/>
        <v>22961.209307160003</v>
      </c>
      <c r="P37" s="2"/>
      <c r="Q37" s="85">
        <f t="shared" si="2"/>
        <v>22961.209307160003</v>
      </c>
      <c r="R37" s="89">
        <f t="shared" si="3"/>
        <v>2.185741009724893</v>
      </c>
    </row>
    <row r="38" spans="2:18" ht="24" customHeight="1">
      <c r="B38" s="105" t="s">
        <v>74</v>
      </c>
      <c r="C38" s="2"/>
      <c r="D38" s="2">
        <v>13791.775768</v>
      </c>
      <c r="E38" s="75">
        <v>9563.979</v>
      </c>
      <c r="F38" s="75">
        <v>2987.808</v>
      </c>
      <c r="G38" s="75">
        <v>6634.676</v>
      </c>
      <c r="H38" s="75"/>
      <c r="I38" s="2">
        <v>16578.297</v>
      </c>
      <c r="J38" s="2">
        <v>19.192747</v>
      </c>
      <c r="K38" s="2"/>
      <c r="L38" s="2">
        <v>3438.0640080000003</v>
      </c>
      <c r="M38" s="89">
        <f t="shared" si="6"/>
        <v>53013.792523000004</v>
      </c>
      <c r="N38" s="74">
        <f>-M38</f>
        <v>-53013.792523000004</v>
      </c>
      <c r="O38" s="89">
        <f t="shared" si="1"/>
        <v>0</v>
      </c>
      <c r="P38" s="2"/>
      <c r="Q38" s="85">
        <f t="shared" si="2"/>
        <v>0</v>
      </c>
      <c r="R38" s="89">
        <f t="shared" si="3"/>
        <v>0</v>
      </c>
    </row>
    <row r="39" spans="2:18" ht="23.25" customHeight="1">
      <c r="B39" s="106" t="s">
        <v>75</v>
      </c>
      <c r="C39" s="2">
        <v>273.518</v>
      </c>
      <c r="D39" s="2">
        <v>220.887</v>
      </c>
      <c r="E39" s="75"/>
      <c r="F39" s="75"/>
      <c r="G39" s="75"/>
      <c r="H39" s="75"/>
      <c r="I39" s="2">
        <v>144.72</v>
      </c>
      <c r="J39" s="104"/>
      <c r="K39" s="2"/>
      <c r="L39" s="2"/>
      <c r="M39" s="89">
        <f t="shared" si="6"/>
        <v>639.125</v>
      </c>
      <c r="N39" s="2">
        <v>0</v>
      </c>
      <c r="O39" s="89">
        <f t="shared" si="1"/>
        <v>639.125</v>
      </c>
      <c r="P39" s="2"/>
      <c r="Q39" s="85">
        <f t="shared" si="2"/>
        <v>639.125</v>
      </c>
      <c r="R39" s="89">
        <f t="shared" si="3"/>
        <v>0.06084007615421228</v>
      </c>
    </row>
    <row r="40" spans="2:18" ht="20.25" customHeight="1">
      <c r="B40" s="51" t="s">
        <v>76</v>
      </c>
      <c r="C40" s="2">
        <v>0.218</v>
      </c>
      <c r="D40" s="107">
        <v>0.136188</v>
      </c>
      <c r="E40" s="2"/>
      <c r="F40" s="2"/>
      <c r="G40" s="2">
        <v>0</v>
      </c>
      <c r="H40" s="2"/>
      <c r="I40" s="2"/>
      <c r="J40" s="2"/>
      <c r="K40" s="2"/>
      <c r="L40" s="2">
        <v>0</v>
      </c>
      <c r="M40" s="89">
        <f>SUM(C40:L40)</f>
        <v>0.354188</v>
      </c>
      <c r="N40" s="74"/>
      <c r="O40" s="89">
        <f t="shared" si="1"/>
        <v>0.354188</v>
      </c>
      <c r="P40" s="2"/>
      <c r="Q40" s="85">
        <f t="shared" si="2"/>
        <v>0.354188</v>
      </c>
      <c r="R40" s="89">
        <f t="shared" si="3"/>
        <v>3.37161351737268E-05</v>
      </c>
    </row>
    <row r="41" spans="2:18" ht="30" customHeight="1">
      <c r="B41" s="108" t="s">
        <v>77</v>
      </c>
      <c r="C41" s="2">
        <v>0</v>
      </c>
      <c r="D41" s="2">
        <v>10.503388</v>
      </c>
      <c r="E41" s="2">
        <v>0</v>
      </c>
      <c r="F41" s="2">
        <v>0</v>
      </c>
      <c r="G41" s="2">
        <v>0</v>
      </c>
      <c r="H41" s="2"/>
      <c r="I41" s="2">
        <v>15.088</v>
      </c>
      <c r="J41" s="2">
        <v>0.199854</v>
      </c>
      <c r="K41" s="2"/>
      <c r="L41" s="2"/>
      <c r="M41" s="89">
        <f t="shared" si="6"/>
        <v>25.791241999999997</v>
      </c>
      <c r="N41" s="2"/>
      <c r="O41" s="89">
        <f t="shared" si="1"/>
        <v>25.791241999999997</v>
      </c>
      <c r="P41" s="2"/>
      <c r="Q41" s="85">
        <f t="shared" si="2"/>
        <v>25.791241999999997</v>
      </c>
      <c r="R41" s="89">
        <f t="shared" si="3"/>
        <v>0.002455139647786768</v>
      </c>
    </row>
    <row r="42" spans="2:18" ht="24" customHeight="1">
      <c r="B42" s="51" t="s">
        <v>78</v>
      </c>
      <c r="C42" s="2">
        <v>1234.814</v>
      </c>
      <c r="D42" s="2"/>
      <c r="E42" s="2"/>
      <c r="F42" s="2"/>
      <c r="G42" s="2"/>
      <c r="H42" s="2"/>
      <c r="I42" s="2">
        <v>0</v>
      </c>
      <c r="J42" s="2"/>
      <c r="K42" s="2"/>
      <c r="L42" s="2"/>
      <c r="M42" s="89">
        <f t="shared" si="6"/>
        <v>1234.814</v>
      </c>
      <c r="N42" s="2"/>
      <c r="O42" s="89">
        <f t="shared" si="1"/>
        <v>1234.814</v>
      </c>
      <c r="P42" s="2">
        <f>-O42</f>
        <v>-1234.814</v>
      </c>
      <c r="Q42" s="109">
        <f t="shared" si="2"/>
        <v>0</v>
      </c>
      <c r="R42" s="89">
        <f t="shared" si="3"/>
        <v>0</v>
      </c>
    </row>
    <row r="43" spans="2:18" ht="22.5" customHeight="1">
      <c r="B43" s="110" t="s">
        <v>79</v>
      </c>
      <c r="C43" s="2">
        <v>24.29</v>
      </c>
      <c r="D43" s="2">
        <v>0.006243</v>
      </c>
      <c r="E43" s="2"/>
      <c r="F43" s="2"/>
      <c r="G43" s="2"/>
      <c r="H43" s="2"/>
      <c r="I43" s="2">
        <v>0</v>
      </c>
      <c r="J43" s="2"/>
      <c r="K43" s="2"/>
      <c r="L43" s="2"/>
      <c r="M43" s="89">
        <f t="shared" si="6"/>
        <v>24.296243</v>
      </c>
      <c r="N43" s="2"/>
      <c r="O43" s="89">
        <f t="shared" si="1"/>
        <v>24.296243</v>
      </c>
      <c r="P43" s="2"/>
      <c r="Q43" s="109">
        <f t="shared" si="2"/>
        <v>24.296243</v>
      </c>
      <c r="R43" s="89">
        <f t="shared" si="3"/>
        <v>0.002312826558781533</v>
      </c>
    </row>
    <row r="44" spans="2:18" ht="26.25" customHeight="1">
      <c r="B44" s="110" t="s">
        <v>80</v>
      </c>
      <c r="C44" s="2">
        <v>-12.109</v>
      </c>
      <c r="D44" s="2">
        <v>23.302999999999997</v>
      </c>
      <c r="E44" s="2"/>
      <c r="F44" s="2">
        <v>1219.565</v>
      </c>
      <c r="G44" s="2"/>
      <c r="H44" s="2"/>
      <c r="I44" s="2">
        <v>4.517</v>
      </c>
      <c r="J44" s="2"/>
      <c r="K44" s="2"/>
      <c r="L44" s="2"/>
      <c r="M44" s="89">
        <f>SUM(C44:L44)</f>
        <v>1235.276</v>
      </c>
      <c r="N44" s="2"/>
      <c r="O44" s="89">
        <f>M44+N44</f>
        <v>1235.276</v>
      </c>
      <c r="P44" s="2"/>
      <c r="Q44" s="109">
        <f>O44+P44</f>
        <v>1235.276</v>
      </c>
      <c r="R44" s="89">
        <f t="shared" si="3"/>
        <v>0.11758933841028082</v>
      </c>
    </row>
    <row r="45" spans="2:18" ht="51" customHeight="1">
      <c r="B45" s="110" t="s">
        <v>81</v>
      </c>
      <c r="C45" s="2">
        <v>15363.543</v>
      </c>
      <c r="D45" s="2">
        <v>4250.291843999999</v>
      </c>
      <c r="E45" s="2">
        <v>0.164</v>
      </c>
      <c r="F45" s="2">
        <v>629.458</v>
      </c>
      <c r="G45" s="2">
        <v>0.33699999999999997</v>
      </c>
      <c r="H45" s="2"/>
      <c r="I45" s="2">
        <v>692.1189999999997</v>
      </c>
      <c r="J45" s="2">
        <v>294.102416</v>
      </c>
      <c r="K45" s="2"/>
      <c r="L45" s="2"/>
      <c r="M45" s="89">
        <f>SUM(C45:L45)</f>
        <v>21230.015259999996</v>
      </c>
      <c r="N45" s="2"/>
      <c r="O45" s="89">
        <f>M45+N45</f>
        <v>21230.015259999996</v>
      </c>
      <c r="P45" s="2"/>
      <c r="Q45" s="109">
        <f>O45+P45</f>
        <v>21230.015259999996</v>
      </c>
      <c r="R45" s="89">
        <f t="shared" si="3"/>
        <v>2.0209438610185626</v>
      </c>
    </row>
    <row r="46" spans="2:18" ht="36" customHeight="1">
      <c r="B46" s="110"/>
      <c r="C46" s="2"/>
      <c r="D46" s="2"/>
      <c r="E46" s="2"/>
      <c r="F46" s="2"/>
      <c r="G46" s="2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89"/>
    </row>
    <row r="47" spans="2:18" s="87" customFormat="1" ht="30.75" customHeight="1">
      <c r="B47" s="5" t="s">
        <v>82</v>
      </c>
      <c r="C47" s="6">
        <f>C48+C61+C64+C67</f>
        <v>192632.177306</v>
      </c>
      <c r="D47" s="6">
        <f aca="true" t="shared" si="8" ref="D47:L47">D48+D61+D64+D67+D68</f>
        <v>73925.547201</v>
      </c>
      <c r="E47" s="6">
        <f>E48+E61+E64+E67+E68</f>
        <v>68754.84517500001</v>
      </c>
      <c r="F47" s="6">
        <f t="shared" si="8"/>
        <v>8005.813473000002</v>
      </c>
      <c r="G47" s="6">
        <f>G48+G61+G64+G67+G68</f>
        <v>38349.17202099999</v>
      </c>
      <c r="H47" s="6">
        <f t="shared" si="8"/>
        <v>0</v>
      </c>
      <c r="I47" s="6">
        <f t="shared" si="8"/>
        <v>24925.964000000004</v>
      </c>
      <c r="J47" s="6">
        <f>J48+J61+J64+J67+J68</f>
        <v>298.652598</v>
      </c>
      <c r="K47" s="6">
        <f>K48+K61+K64+K67+K68</f>
        <v>123.41259500000001</v>
      </c>
      <c r="L47" s="85">
        <f t="shared" si="8"/>
        <v>4665.350569</v>
      </c>
      <c r="M47" s="85">
        <f>SUM(C47:L47)</f>
        <v>411680.93493800005</v>
      </c>
      <c r="N47" s="6">
        <f>N48+N61+N64+N67+N68</f>
        <v>-67076.81832645998</v>
      </c>
      <c r="O47" s="85">
        <f aca="true" t="shared" si="9" ref="O47:O67">M47+N47</f>
        <v>344604.1166115401</v>
      </c>
      <c r="P47" s="6">
        <f>P48+P61+P64+P67+P68</f>
        <v>-7088.337521</v>
      </c>
      <c r="Q47" s="86">
        <f aca="true" t="shared" si="10" ref="Q47:Q67">O47+P47</f>
        <v>337515.7790905401</v>
      </c>
      <c r="R47" s="85">
        <f>Q47/$Q$11*100</f>
        <v>32.12906036083199</v>
      </c>
    </row>
    <row r="48" spans="2:18" ht="19.5" customHeight="1">
      <c r="B48" s="112" t="s">
        <v>83</v>
      </c>
      <c r="C48" s="6">
        <f>SUM(C49:C53)+C60</f>
        <v>183441.438306</v>
      </c>
      <c r="D48" s="6">
        <f>D49+D50+D51+D52+D53+D60</f>
        <v>59185.422488</v>
      </c>
      <c r="E48" s="80">
        <f>E49+E50+E51+E52+E53+E60</f>
        <v>68757.68617500001</v>
      </c>
      <c r="F48" s="80">
        <f aca="true" t="shared" si="11" ref="F48:L48">F49+F50+F51+F52+F53+F60</f>
        <v>8015.413473000001</v>
      </c>
      <c r="G48" s="80">
        <f t="shared" si="11"/>
        <v>38370.132021</v>
      </c>
      <c r="H48" s="80">
        <f t="shared" si="11"/>
        <v>0</v>
      </c>
      <c r="I48" s="6">
        <f>I49+I50+I51+I52+I53+I60</f>
        <v>24028.423000000003</v>
      </c>
      <c r="J48" s="6">
        <f t="shared" si="11"/>
        <v>298.653023</v>
      </c>
      <c r="K48" s="109">
        <f t="shared" si="11"/>
        <v>123.41259500000001</v>
      </c>
      <c r="L48" s="6">
        <f t="shared" si="11"/>
        <v>1910.810119</v>
      </c>
      <c r="M48" s="89">
        <f>SUM(C48:L48)</f>
        <v>384131.39119999995</v>
      </c>
      <c r="N48" s="6">
        <f>N49+N50+N51+N52+N53+N60</f>
        <v>-66973.64754545999</v>
      </c>
      <c r="O48" s="89">
        <f t="shared" si="9"/>
        <v>317157.74365454</v>
      </c>
      <c r="P48" s="6">
        <f>P49+P50+P51+P52+P53+P60</f>
        <v>-25.829521</v>
      </c>
      <c r="Q48" s="109">
        <f t="shared" si="10"/>
        <v>317131.91413354</v>
      </c>
      <c r="R48" s="89">
        <f aca="true" t="shared" si="12" ref="R48:R67">Q48/$Q$11*100</f>
        <v>30.188663887057594</v>
      </c>
    </row>
    <row r="49" spans="1:18" ht="23.25" customHeight="1">
      <c r="A49" s="113"/>
      <c r="B49" s="114" t="s">
        <v>84</v>
      </c>
      <c r="C49" s="115">
        <v>46370.473306</v>
      </c>
      <c r="D49" s="116">
        <v>28042.608546</v>
      </c>
      <c r="E49" s="90">
        <v>298.483</v>
      </c>
      <c r="F49" s="90">
        <v>120.591</v>
      </c>
      <c r="G49" s="90">
        <v>252.269</v>
      </c>
      <c r="H49" s="90"/>
      <c r="I49" s="53">
        <v>14893.8</v>
      </c>
      <c r="J49" s="116"/>
      <c r="K49" s="53"/>
      <c r="L49" s="116">
        <v>479.848458</v>
      </c>
      <c r="M49" s="89">
        <f aca="true" t="shared" si="13" ref="M49:M67">SUM(C49:L49)</f>
        <v>90458.07330999999</v>
      </c>
      <c r="N49" s="72"/>
      <c r="O49" s="89">
        <f t="shared" si="9"/>
        <v>90458.07330999999</v>
      </c>
      <c r="P49" s="72"/>
      <c r="Q49" s="109">
        <f t="shared" si="10"/>
        <v>90458.07330999999</v>
      </c>
      <c r="R49" s="89">
        <f t="shared" si="12"/>
        <v>8.610954146596859</v>
      </c>
    </row>
    <row r="50" spans="1:18" ht="23.25" customHeight="1">
      <c r="A50" s="113"/>
      <c r="B50" s="114" t="s">
        <v>85</v>
      </c>
      <c r="C50" s="116">
        <v>7311.699</v>
      </c>
      <c r="D50" s="116">
        <v>17686.058495</v>
      </c>
      <c r="E50" s="90">
        <v>446.684</v>
      </c>
      <c r="F50" s="90">
        <v>26.342</v>
      </c>
      <c r="G50" s="117">
        <v>25880.193</v>
      </c>
      <c r="H50" s="90">
        <v>0</v>
      </c>
      <c r="I50" s="53">
        <v>5305.355</v>
      </c>
      <c r="J50" s="53"/>
      <c r="K50" s="53">
        <v>11.919328</v>
      </c>
      <c r="L50" s="53">
        <v>1414.372611</v>
      </c>
      <c r="M50" s="89">
        <f t="shared" si="13"/>
        <v>58082.62343400001</v>
      </c>
      <c r="N50" s="74">
        <v>-13420.788166999999</v>
      </c>
      <c r="O50" s="89">
        <f t="shared" si="9"/>
        <v>44661.83526700001</v>
      </c>
      <c r="P50" s="72"/>
      <c r="Q50" s="109">
        <f t="shared" si="10"/>
        <v>44661.83526700001</v>
      </c>
      <c r="R50" s="89">
        <f t="shared" si="12"/>
        <v>4.251483604664447</v>
      </c>
    </row>
    <row r="51" spans="1:18" ht="17.25" customHeight="1">
      <c r="A51" s="113"/>
      <c r="B51" s="114" t="s">
        <v>86</v>
      </c>
      <c r="C51" s="116">
        <v>13329.971</v>
      </c>
      <c r="D51" s="116">
        <v>541.657</v>
      </c>
      <c r="E51" s="90">
        <v>9.221</v>
      </c>
      <c r="F51" s="90">
        <v>3.498</v>
      </c>
      <c r="G51" s="90">
        <v>8.887</v>
      </c>
      <c r="H51" s="90">
        <v>0</v>
      </c>
      <c r="I51" s="53">
        <v>0.114</v>
      </c>
      <c r="J51" s="53">
        <v>0</v>
      </c>
      <c r="K51" s="116">
        <v>111.394295</v>
      </c>
      <c r="L51" s="53">
        <v>16.58905</v>
      </c>
      <c r="M51" s="89">
        <f t="shared" si="13"/>
        <v>14021.331344999999</v>
      </c>
      <c r="N51" s="74">
        <v>-47.90133346</v>
      </c>
      <c r="O51" s="89">
        <f t="shared" si="9"/>
        <v>13973.430011539998</v>
      </c>
      <c r="P51" s="72"/>
      <c r="Q51" s="109">
        <f>O51+P51</f>
        <v>13973.430011539998</v>
      </c>
      <c r="R51" s="89">
        <f t="shared" si="12"/>
        <v>1.3301694442208472</v>
      </c>
    </row>
    <row r="52" spans="1:18" ht="18.75" customHeight="1">
      <c r="A52" s="113"/>
      <c r="B52" s="114" t="s">
        <v>87</v>
      </c>
      <c r="C52" s="116">
        <v>3671.652</v>
      </c>
      <c r="D52" s="116">
        <v>2166.831</v>
      </c>
      <c r="E52" s="90"/>
      <c r="F52" s="90">
        <v>4.455</v>
      </c>
      <c r="G52" s="90"/>
      <c r="H52" s="90"/>
      <c r="I52" s="53">
        <v>226.791</v>
      </c>
      <c r="J52" s="116"/>
      <c r="K52" s="109"/>
      <c r="L52" s="116"/>
      <c r="M52" s="89">
        <f t="shared" si="13"/>
        <v>6069.729</v>
      </c>
      <c r="N52" s="72"/>
      <c r="O52" s="89">
        <f t="shared" si="9"/>
        <v>6069.729</v>
      </c>
      <c r="P52" s="72">
        <v>-25.829521</v>
      </c>
      <c r="Q52" s="109">
        <f t="shared" si="10"/>
        <v>6043.899479000001</v>
      </c>
      <c r="R52" s="89">
        <f t="shared" si="12"/>
        <v>0.5753355049024275</v>
      </c>
    </row>
    <row r="53" spans="1:18" ht="26.25" customHeight="1">
      <c r="A53" s="113"/>
      <c r="B53" s="118" t="s">
        <v>88</v>
      </c>
      <c r="C53" s="109">
        <f>SUM(C54:C59)</f>
        <v>112320.13999999998</v>
      </c>
      <c r="D53" s="109">
        <f aca="true" t="shared" si="14" ref="D53:K53">SUM(D54:D59)</f>
        <v>10748.267447</v>
      </c>
      <c r="E53" s="109">
        <f t="shared" si="14"/>
        <v>68003.298175</v>
      </c>
      <c r="F53" s="109">
        <f t="shared" si="14"/>
        <v>7860.527473000001</v>
      </c>
      <c r="G53" s="109">
        <f t="shared" si="14"/>
        <v>12228.783021</v>
      </c>
      <c r="H53" s="109">
        <f t="shared" si="14"/>
        <v>0</v>
      </c>
      <c r="I53" s="109">
        <f t="shared" si="14"/>
        <v>3533.59</v>
      </c>
      <c r="J53" s="109">
        <f>SUM(J54:J59)</f>
        <v>298.653023</v>
      </c>
      <c r="K53" s="109">
        <f t="shared" si="14"/>
        <v>0.098972</v>
      </c>
      <c r="L53" s="109">
        <f>L54+L55+L57+L59+L56</f>
        <v>0</v>
      </c>
      <c r="M53" s="89">
        <f t="shared" si="13"/>
        <v>214993.35811099998</v>
      </c>
      <c r="N53" s="109">
        <f>N54+N55+N57+N59+N56+N58</f>
        <v>-53449.826557999986</v>
      </c>
      <c r="O53" s="89">
        <f t="shared" si="9"/>
        <v>161543.53155299998</v>
      </c>
      <c r="P53" s="109">
        <f>P54+P55+P57+P59+P56</f>
        <v>0</v>
      </c>
      <c r="Q53" s="109">
        <f t="shared" si="10"/>
        <v>161543.53155299998</v>
      </c>
      <c r="R53" s="89">
        <f t="shared" si="12"/>
        <v>15.377775492908135</v>
      </c>
    </row>
    <row r="54" spans="1:18" ht="32.25" customHeight="1">
      <c r="A54" s="113"/>
      <c r="B54" s="119" t="s">
        <v>89</v>
      </c>
      <c r="C54" s="116">
        <v>39056.442</v>
      </c>
      <c r="D54" s="53">
        <v>154.40099999999939</v>
      </c>
      <c r="E54" s="120">
        <v>0.000276</v>
      </c>
      <c r="F54" s="120">
        <v>116.566</v>
      </c>
      <c r="G54" s="120">
        <v>8964.363</v>
      </c>
      <c r="H54" s="120">
        <v>0</v>
      </c>
      <c r="I54" s="116">
        <v>118.472</v>
      </c>
      <c r="J54" s="116"/>
      <c r="K54" s="6"/>
      <c r="L54" s="53"/>
      <c r="M54" s="89">
        <f t="shared" si="13"/>
        <v>48410.244276</v>
      </c>
      <c r="N54" s="74">
        <v>-47683.08810899999</v>
      </c>
      <c r="O54" s="89">
        <f>M54+N54</f>
        <v>727.1561670000083</v>
      </c>
      <c r="P54" s="72"/>
      <c r="Q54" s="109">
        <f t="shared" si="10"/>
        <v>727.1561670000083</v>
      </c>
      <c r="R54" s="89">
        <f t="shared" si="12"/>
        <v>0.06922000637791607</v>
      </c>
    </row>
    <row r="55" spans="1:18" ht="15">
      <c r="A55" s="113"/>
      <c r="B55" s="121" t="s">
        <v>90</v>
      </c>
      <c r="C55" s="116">
        <v>13115.891</v>
      </c>
      <c r="D55" s="53">
        <v>728.5897060000001</v>
      </c>
      <c r="E55" s="90">
        <v>0.187</v>
      </c>
      <c r="F55" s="90">
        <v>0.04632</v>
      </c>
      <c r="G55" s="90"/>
      <c r="H55" s="90"/>
      <c r="I55" s="53">
        <v>763.716</v>
      </c>
      <c r="J55" s="53">
        <v>0.256812</v>
      </c>
      <c r="K55" s="53"/>
      <c r="L55" s="53"/>
      <c r="M55" s="89">
        <f t="shared" si="13"/>
        <v>14608.686838</v>
      </c>
      <c r="N55" s="74">
        <v>-321.744439</v>
      </c>
      <c r="O55" s="89">
        <f>M55+N55</f>
        <v>14286.942399</v>
      </c>
      <c r="P55" s="72"/>
      <c r="Q55" s="109">
        <f t="shared" si="10"/>
        <v>14286.942399</v>
      </c>
      <c r="R55" s="89">
        <f t="shared" si="12"/>
        <v>1.3600135553545931</v>
      </c>
    </row>
    <row r="56" spans="1:18" ht="38.25" customHeight="1">
      <c r="A56" s="113"/>
      <c r="B56" s="97" t="s">
        <v>91</v>
      </c>
      <c r="C56" s="116">
        <v>555.763</v>
      </c>
      <c r="D56" s="53">
        <v>64.410388</v>
      </c>
      <c r="E56" s="53"/>
      <c r="F56" s="53">
        <v>0</v>
      </c>
      <c r="G56" s="53"/>
      <c r="H56" s="90"/>
      <c r="I56" s="53">
        <v>15.702</v>
      </c>
      <c r="J56" s="53">
        <v>0.199929</v>
      </c>
      <c r="K56" s="53"/>
      <c r="L56" s="53"/>
      <c r="M56" s="89">
        <f t="shared" si="13"/>
        <v>636.075317</v>
      </c>
      <c r="N56" s="74">
        <v>-428.38161499999995</v>
      </c>
      <c r="O56" s="89">
        <f t="shared" si="9"/>
        <v>207.6937020000001</v>
      </c>
      <c r="P56" s="73"/>
      <c r="Q56" s="89">
        <f t="shared" si="10"/>
        <v>207.6937020000001</v>
      </c>
      <c r="R56" s="89">
        <f t="shared" si="12"/>
        <v>0.019770937839124234</v>
      </c>
    </row>
    <row r="57" spans="1:18" ht="15">
      <c r="A57" s="113"/>
      <c r="B57" s="121" t="s">
        <v>92</v>
      </c>
      <c r="C57" s="116">
        <v>35046.709</v>
      </c>
      <c r="D57" s="53">
        <v>3031.835</v>
      </c>
      <c r="E57" s="90">
        <v>68001.085899</v>
      </c>
      <c r="F57" s="90">
        <v>6910.646153000001</v>
      </c>
      <c r="G57" s="90">
        <v>3263.054021</v>
      </c>
      <c r="H57" s="90"/>
      <c r="I57" s="53">
        <v>74.906</v>
      </c>
      <c r="J57" s="53"/>
      <c r="K57" s="53"/>
      <c r="L57" s="53"/>
      <c r="M57" s="89">
        <f t="shared" si="13"/>
        <v>116328.236073</v>
      </c>
      <c r="N57" s="72"/>
      <c r="O57" s="89">
        <f t="shared" si="9"/>
        <v>116328.236073</v>
      </c>
      <c r="P57" s="72"/>
      <c r="Q57" s="109">
        <f t="shared" si="10"/>
        <v>116328.236073</v>
      </c>
      <c r="R57" s="89">
        <f t="shared" si="12"/>
        <v>11.073606480057114</v>
      </c>
    </row>
    <row r="58" spans="1:18" ht="74.25" customHeight="1">
      <c r="A58" s="113"/>
      <c r="B58" s="97" t="s">
        <v>93</v>
      </c>
      <c r="C58" s="116">
        <v>19286.813</v>
      </c>
      <c r="D58" s="53">
        <v>5387.885353</v>
      </c>
      <c r="E58" s="90">
        <v>0.346</v>
      </c>
      <c r="F58" s="90">
        <v>738.176</v>
      </c>
      <c r="G58" s="90">
        <v>0.494</v>
      </c>
      <c r="H58" s="90"/>
      <c r="I58" s="53">
        <v>1814.6769999999997</v>
      </c>
      <c r="J58" s="53">
        <v>298.196282</v>
      </c>
      <c r="K58" s="53"/>
      <c r="L58" s="53"/>
      <c r="M58" s="89">
        <f t="shared" si="13"/>
        <v>27526.587635</v>
      </c>
      <c r="N58" s="82">
        <v>-4366.612394999999</v>
      </c>
      <c r="O58" s="89">
        <f t="shared" si="9"/>
        <v>23159.97524</v>
      </c>
      <c r="P58" s="72"/>
      <c r="Q58" s="109">
        <f t="shared" si="10"/>
        <v>23159.97524</v>
      </c>
      <c r="R58" s="89">
        <f t="shared" si="12"/>
        <v>2.204662088529272</v>
      </c>
    </row>
    <row r="59" spans="1:18" ht="15">
      <c r="A59" s="113"/>
      <c r="B59" s="121" t="s">
        <v>94</v>
      </c>
      <c r="C59" s="116">
        <v>5258.522</v>
      </c>
      <c r="D59" s="53">
        <v>1381.146</v>
      </c>
      <c r="E59" s="90">
        <v>1.679</v>
      </c>
      <c r="F59" s="90">
        <v>95.093</v>
      </c>
      <c r="G59" s="90">
        <v>0.872</v>
      </c>
      <c r="H59" s="90"/>
      <c r="I59" s="53">
        <v>746.117</v>
      </c>
      <c r="J59" s="53">
        <v>0</v>
      </c>
      <c r="K59" s="53">
        <v>0.098972</v>
      </c>
      <c r="L59" s="53"/>
      <c r="M59" s="89">
        <f t="shared" si="13"/>
        <v>7483.527972</v>
      </c>
      <c r="N59" s="74">
        <v>-650</v>
      </c>
      <c r="O59" s="89">
        <f t="shared" si="9"/>
        <v>6833.527972</v>
      </c>
      <c r="P59" s="72"/>
      <c r="Q59" s="109">
        <f t="shared" si="10"/>
        <v>6833.527972</v>
      </c>
      <c r="R59" s="89">
        <f t="shared" si="12"/>
        <v>0.650502424750119</v>
      </c>
    </row>
    <row r="60" spans="1:18" s="72" customFormat="1" ht="31.5" customHeight="1">
      <c r="A60" s="122"/>
      <c r="B60" s="123" t="s">
        <v>95</v>
      </c>
      <c r="C60" s="116">
        <v>437.503</v>
      </c>
      <c r="D60" s="53">
        <v>0</v>
      </c>
      <c r="E60" s="90">
        <v>0</v>
      </c>
      <c r="F60" s="90"/>
      <c r="G60" s="90"/>
      <c r="H60" s="90"/>
      <c r="I60" s="53">
        <v>68.773</v>
      </c>
      <c r="J60" s="89">
        <v>0</v>
      </c>
      <c r="K60" s="89"/>
      <c r="L60" s="53"/>
      <c r="M60" s="89">
        <f t="shared" si="13"/>
        <v>506.27599999999995</v>
      </c>
      <c r="N60" s="74">
        <v>-55.131487</v>
      </c>
      <c r="O60" s="89">
        <f t="shared" si="9"/>
        <v>451.14451299999996</v>
      </c>
      <c r="Q60" s="109">
        <f t="shared" si="10"/>
        <v>451.14451299999996</v>
      </c>
      <c r="R60" s="89">
        <f t="shared" si="12"/>
        <v>0.042945693764873866</v>
      </c>
    </row>
    <row r="61" spans="1:18" ht="19.5" customHeight="1">
      <c r="A61" s="113"/>
      <c r="B61" s="112" t="s">
        <v>96</v>
      </c>
      <c r="C61" s="89">
        <f>SUM(C62:C63)</f>
        <v>4871.929</v>
      </c>
      <c r="D61" s="89">
        <f>D62+D63</f>
        <v>13442.442713</v>
      </c>
      <c r="E61" s="91">
        <f aca="true" t="shared" si="15" ref="E61:L61">E62+E63</f>
        <v>2.72</v>
      </c>
      <c r="F61" s="91">
        <f t="shared" si="15"/>
        <v>0.724</v>
      </c>
      <c r="G61" s="91">
        <f t="shared" si="15"/>
        <v>0.681</v>
      </c>
      <c r="H61" s="91">
        <f t="shared" si="15"/>
        <v>0</v>
      </c>
      <c r="I61" s="89">
        <f>I62+I63</f>
        <v>954.362</v>
      </c>
      <c r="J61" s="89">
        <f t="shared" si="15"/>
        <v>0</v>
      </c>
      <c r="K61" s="53">
        <f t="shared" si="15"/>
        <v>0</v>
      </c>
      <c r="L61" s="89">
        <f t="shared" si="15"/>
        <v>2664.37196</v>
      </c>
      <c r="M61" s="89">
        <f t="shared" si="13"/>
        <v>21937.230673000002</v>
      </c>
      <c r="N61" s="89">
        <f>N62+N63</f>
        <v>-13.002291</v>
      </c>
      <c r="O61" s="89">
        <f t="shared" si="9"/>
        <v>21924.228382</v>
      </c>
      <c r="P61" s="72">
        <f>P62+P63</f>
        <v>-22.309</v>
      </c>
      <c r="Q61" s="109">
        <f>O61+P61</f>
        <v>21901.919382</v>
      </c>
      <c r="R61" s="89">
        <f t="shared" si="12"/>
        <v>2.0849042724416944</v>
      </c>
    </row>
    <row r="62" spans="1:18" ht="19.5" customHeight="1">
      <c r="A62" s="113"/>
      <c r="B62" s="121" t="s">
        <v>97</v>
      </c>
      <c r="C62" s="53">
        <v>4834.734</v>
      </c>
      <c r="D62" s="116">
        <v>13199.954713000001</v>
      </c>
      <c r="E62" s="90">
        <v>2.72</v>
      </c>
      <c r="F62" s="90">
        <v>0.724</v>
      </c>
      <c r="G62" s="90">
        <v>0.681</v>
      </c>
      <c r="H62" s="90"/>
      <c r="I62" s="53">
        <v>954.139</v>
      </c>
      <c r="J62" s="53"/>
      <c r="K62" s="89">
        <v>0</v>
      </c>
      <c r="L62" s="116">
        <v>2664.37196</v>
      </c>
      <c r="M62" s="89">
        <f t="shared" si="13"/>
        <v>21657.324673000003</v>
      </c>
      <c r="N62" s="89">
        <v>-13.002291</v>
      </c>
      <c r="O62" s="89">
        <f t="shared" si="9"/>
        <v>21644.322382000002</v>
      </c>
      <c r="P62" s="72"/>
      <c r="Q62" s="109">
        <f t="shared" si="10"/>
        <v>21644.322382000002</v>
      </c>
      <c r="R62" s="89">
        <f t="shared" si="12"/>
        <v>2.0603829016658737</v>
      </c>
    </row>
    <row r="63" spans="1:18" ht="19.5" customHeight="1">
      <c r="A63" s="113"/>
      <c r="B63" s="121" t="s">
        <v>98</v>
      </c>
      <c r="C63" s="116">
        <v>37.195</v>
      </c>
      <c r="D63" s="116">
        <v>242.488</v>
      </c>
      <c r="E63" s="120"/>
      <c r="F63" s="120">
        <v>0</v>
      </c>
      <c r="G63" s="120"/>
      <c r="H63" s="120"/>
      <c r="I63" s="53">
        <v>0.223</v>
      </c>
      <c r="J63" s="89"/>
      <c r="K63" s="89"/>
      <c r="L63" s="116"/>
      <c r="M63" s="89">
        <f t="shared" si="13"/>
        <v>279.906</v>
      </c>
      <c r="N63" s="82"/>
      <c r="O63" s="89">
        <f t="shared" si="9"/>
        <v>279.906</v>
      </c>
      <c r="P63" s="72">
        <v>-22.309</v>
      </c>
      <c r="Q63" s="109">
        <f t="shared" si="10"/>
        <v>257.597</v>
      </c>
      <c r="R63" s="89">
        <f t="shared" si="12"/>
        <v>0.024521370775821037</v>
      </c>
    </row>
    <row r="64" spans="1:18" ht="23.25" customHeight="1">
      <c r="A64" s="113"/>
      <c r="B64" s="112" t="s">
        <v>78</v>
      </c>
      <c r="C64" s="109">
        <f>C65+C66</f>
        <v>5162.161</v>
      </c>
      <c r="D64" s="109">
        <f>D65+D66</f>
        <v>1873.542</v>
      </c>
      <c r="E64" s="109">
        <f>E65+E66</f>
        <v>0</v>
      </c>
      <c r="F64" s="109">
        <f>F65+F66</f>
        <v>0</v>
      </c>
      <c r="G64" s="109">
        <f>G65+G66</f>
        <v>0</v>
      </c>
      <c r="H64" s="120"/>
      <c r="I64" s="109">
        <f>I65+I66</f>
        <v>4.496</v>
      </c>
      <c r="J64" s="89"/>
      <c r="K64" s="89">
        <f>K65+K66</f>
        <v>0</v>
      </c>
      <c r="L64" s="109">
        <f>L65+L66</f>
        <v>90.16849</v>
      </c>
      <c r="M64" s="89">
        <f t="shared" si="13"/>
        <v>7130.36749</v>
      </c>
      <c r="N64" s="109">
        <f>N65+N66</f>
        <v>-90.16849</v>
      </c>
      <c r="O64" s="89">
        <f t="shared" si="9"/>
        <v>7040.199</v>
      </c>
      <c r="P64" s="109">
        <f>P65+P66</f>
        <v>-7040.1990000000005</v>
      </c>
      <c r="Q64" s="109">
        <f t="shared" si="10"/>
        <v>0</v>
      </c>
      <c r="R64" s="89">
        <f t="shared" si="12"/>
        <v>0</v>
      </c>
    </row>
    <row r="65" spans="1:18" ht="15">
      <c r="A65" s="113"/>
      <c r="B65" s="124" t="s">
        <v>99</v>
      </c>
      <c r="C65" s="125">
        <v>3642.942</v>
      </c>
      <c r="D65" s="116">
        <v>0</v>
      </c>
      <c r="E65" s="120">
        <v>0</v>
      </c>
      <c r="F65" s="120">
        <v>0</v>
      </c>
      <c r="G65" s="120"/>
      <c r="H65" s="120">
        <v>0</v>
      </c>
      <c r="I65" s="116"/>
      <c r="J65" s="89"/>
      <c r="K65" s="89"/>
      <c r="L65" s="116"/>
      <c r="M65" s="89">
        <f t="shared" si="13"/>
        <v>3642.942</v>
      </c>
      <c r="N65" s="72"/>
      <c r="O65" s="89">
        <f t="shared" si="9"/>
        <v>3642.942</v>
      </c>
      <c r="P65" s="72">
        <f>-O65</f>
        <v>-3642.942</v>
      </c>
      <c r="Q65" s="109"/>
      <c r="R65" s="89">
        <f t="shared" si="12"/>
        <v>0</v>
      </c>
    </row>
    <row r="66" spans="1:18" ht="19.5" customHeight="1">
      <c r="A66" s="113"/>
      <c r="B66" s="124" t="s">
        <v>100</v>
      </c>
      <c r="C66" s="116">
        <v>1519.219</v>
      </c>
      <c r="D66" s="116">
        <v>1873.542</v>
      </c>
      <c r="E66" s="120">
        <v>0</v>
      </c>
      <c r="F66" s="120">
        <v>0</v>
      </c>
      <c r="G66" s="120"/>
      <c r="H66" s="120">
        <v>0</v>
      </c>
      <c r="I66" s="116">
        <v>4.496</v>
      </c>
      <c r="J66" s="89"/>
      <c r="K66" s="89"/>
      <c r="L66" s="116">
        <v>90.16849</v>
      </c>
      <c r="M66" s="89">
        <f t="shared" si="13"/>
        <v>3487.42549</v>
      </c>
      <c r="N66" s="74">
        <v>-90.16849</v>
      </c>
      <c r="O66" s="89">
        <f t="shared" si="9"/>
        <v>3397.257</v>
      </c>
      <c r="P66" s="72">
        <f>-O66</f>
        <v>-3397.257</v>
      </c>
      <c r="Q66" s="109">
        <f t="shared" si="10"/>
        <v>0</v>
      </c>
      <c r="R66" s="89">
        <f t="shared" si="12"/>
        <v>0</v>
      </c>
    </row>
    <row r="67" spans="1:18" ht="34.5" customHeight="1">
      <c r="A67" s="113"/>
      <c r="B67" s="126" t="s">
        <v>101</v>
      </c>
      <c r="C67" s="116">
        <v>-843.351</v>
      </c>
      <c r="D67" s="116">
        <v>-575.86</v>
      </c>
      <c r="E67" s="120">
        <v>-5.561</v>
      </c>
      <c r="F67" s="120">
        <v>-10.324</v>
      </c>
      <c r="G67" s="120">
        <v>-21.641</v>
      </c>
      <c r="H67" s="120"/>
      <c r="I67" s="120">
        <v>-61.317</v>
      </c>
      <c r="J67" s="120">
        <v>-0.000425</v>
      </c>
      <c r="K67" s="116"/>
      <c r="L67" s="116"/>
      <c r="M67" s="89">
        <f t="shared" si="13"/>
        <v>-1518.054425</v>
      </c>
      <c r="N67" s="72"/>
      <c r="O67" s="89">
        <f t="shared" si="9"/>
        <v>-1518.054425</v>
      </c>
      <c r="P67" s="72"/>
      <c r="Q67" s="109">
        <f t="shared" si="10"/>
        <v>-1518.054425</v>
      </c>
      <c r="R67" s="89">
        <f t="shared" si="12"/>
        <v>-0.1445077986673013</v>
      </c>
    </row>
    <row r="68" spans="2:18" ht="12" customHeight="1">
      <c r="B68" s="126"/>
      <c r="C68" s="116"/>
      <c r="D68" s="116"/>
      <c r="E68" s="120"/>
      <c r="F68" s="120"/>
      <c r="G68" s="120"/>
      <c r="H68" s="120"/>
      <c r="I68" s="6"/>
      <c r="J68" s="89"/>
      <c r="K68" s="116"/>
      <c r="L68" s="116"/>
      <c r="M68" s="89"/>
      <c r="N68" s="72"/>
      <c r="O68" s="89"/>
      <c r="P68" s="72"/>
      <c r="Q68" s="109"/>
      <c r="R68" s="89"/>
    </row>
    <row r="69" spans="2:18" ht="34.5" customHeight="1" thickBot="1">
      <c r="B69" s="127" t="s">
        <v>102</v>
      </c>
      <c r="C69" s="128">
        <f aca="true" t="shared" si="16" ref="C69:L69">C21-C47</f>
        <v>-76511.95896100001</v>
      </c>
      <c r="D69" s="128">
        <f t="shared" si="16"/>
        <v>241.0062300000136</v>
      </c>
      <c r="E69" s="129">
        <f t="shared" si="16"/>
        <v>-2632.622276000009</v>
      </c>
      <c r="F69" s="129">
        <f t="shared" si="16"/>
        <v>-1175.7403200000017</v>
      </c>
      <c r="G69" s="129">
        <f t="shared" si="16"/>
        <v>-2341.293999999987</v>
      </c>
      <c r="H69" s="129">
        <f t="shared" si="16"/>
        <v>0</v>
      </c>
      <c r="I69" s="128">
        <f t="shared" si="16"/>
        <v>2389.010999999995</v>
      </c>
      <c r="J69" s="128">
        <f t="shared" si="16"/>
        <v>14.842419000000007</v>
      </c>
      <c r="K69" s="128">
        <f t="shared" si="16"/>
        <v>112.01117761999998</v>
      </c>
      <c r="L69" s="128">
        <f t="shared" si="16"/>
        <v>14.999262000000272</v>
      </c>
      <c r="M69" s="128">
        <f>SUM(C69:L69)</f>
        <v>-79889.74546837999</v>
      </c>
      <c r="N69" s="128">
        <f>N21-N47</f>
        <v>-5.000023520551622E-06</v>
      </c>
      <c r="O69" s="128">
        <f>O21-O47</f>
        <v>-79889.74547338014</v>
      </c>
      <c r="P69" s="128">
        <f>P21-P47</f>
        <v>5853.523521</v>
      </c>
      <c r="Q69" s="128">
        <f>Q21-Q47</f>
        <v>-74036.22195238015</v>
      </c>
      <c r="R69" s="130">
        <f>Q69/$Q$11*100</f>
        <v>-7.047712703701109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2020-11-25T09:38:40Z</cp:lastPrinted>
  <dcterms:created xsi:type="dcterms:W3CDTF">2020-11-24T11:16:14Z</dcterms:created>
  <dcterms:modified xsi:type="dcterms:W3CDTF">2020-11-25T09:38:45Z</dcterms:modified>
  <cp:category/>
  <cp:version/>
  <cp:contentType/>
  <cp:contentStatus/>
</cp:coreProperties>
</file>