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2840" activeTab="0"/>
  </bookViews>
  <sheets>
    <sheet name="decembrie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bas1">'[18]data input'!#REF!</definedName>
    <definedName name="___bas2">'[18]data input'!#REF!</definedName>
    <definedName name="___bas3">'[18]data input'!#REF!</definedName>
    <definedName name="___BOP2">'[27]BoP'!#REF!</definedName>
    <definedName name="___CPI98">'[33]REER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'[19]Annual Tables'!#REF!</definedName>
    <definedName name="___PAG2">'[19]Index'!#REF!</definedName>
    <definedName name="___PAG3">'[19]Index'!#REF!</definedName>
    <definedName name="___PAG4">'[19]Index'!#REF!</definedName>
    <definedName name="___PAG5">'[19]Index'!#REF!</definedName>
    <definedName name="___PAG6">'[19]Index'!#REF!</definedName>
    <definedName name="___PPI97">'[33]REER Forecast'!#REF!</definedName>
    <definedName name="___RES2">'[27]RES'!#REF!</definedName>
    <definedName name="___rge1">#REF!</definedName>
    <definedName name="___som1">'[18]data input'!#REF!</definedName>
    <definedName name="___som2">'[18]data input'!#REF!</definedName>
    <definedName name="___som3">'[18]data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'[91]EU2DBase'!#REF!</definedName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_bas1">'[18]data input'!#REF!</definedName>
    <definedName name="__bas2">'[18]data input'!#REF!</definedName>
    <definedName name="__bas3">'[18]data input'!#REF!</definedName>
    <definedName name="__BOP1">#REF!</definedName>
    <definedName name="__BOP2">'[27]BoP'!#REF!</definedName>
    <definedName name="__CPI98">'[33]REER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'[19]Annual Tables'!#REF!</definedName>
    <definedName name="__PAG2">'[19]Index'!#REF!</definedName>
    <definedName name="__PAG3">'[19]Index'!#REF!</definedName>
    <definedName name="__PAG4">'[19]Index'!#REF!</definedName>
    <definedName name="__PAG5">'[19]Index'!#REF!</definedName>
    <definedName name="__PAG6">'[19]Index'!#REF!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'[33]REER Forecast'!#REF!</definedName>
    <definedName name="__prt1">#REF!</definedName>
    <definedName name="__prt2">#REF!</definedName>
    <definedName name="__rep1">#REF!</definedName>
    <definedName name="__rep2">#REF!</definedName>
    <definedName name="__RES2">'[27]RES'!#REF!</definedName>
    <definedName name="__rge1">#REF!</definedName>
    <definedName name="__s92">NA()</definedName>
    <definedName name="__som1">'[18]data input'!#REF!</definedName>
    <definedName name="__som2">'[18]data input'!#REF!</definedName>
    <definedName name="__som3">'[18]data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'[91]EU2DBase'!$C$1:$F$196</definedName>
    <definedName name="__UKR2">'[91]EU2DBase'!$G$1:$U$196</definedName>
    <definedName name="__UKR3">'[91]EU2DBase'!#REF!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'[17]INT_RATES_old'!$A$1:$I$34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'[91]EU2DBase'!$C$1:$F$196</definedName>
    <definedName name="_UKR2">'[91]EU2DBase'!$G$1:$U$196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'[90]Index'!$C$21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'decembrie '!$C$2:$S$65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'decembrie '!$9:$17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att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0____Mozambique____Medium_Term_External_Debt__1997_2015">#REF!</definedName>
    <definedName name="Table_10_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1__Armenia___Average_Monthly_Wages_in_the_State_Sector__1994_99__1">'[17]WAGES_old'!$A$1:$F$63</definedName>
    <definedName name="Table_12.__Armenia__Labor_Force__Employment__and_Unemployment__1994_99">'[17]EMPLOY_old'!$A$1:$H$53</definedName>
    <definedName name="Table_12___Armenia__Labor_Force__Employment__and_Unemployment__1994_99">'[17]EMPLOY_old'!$A$1:$H$53</definedName>
    <definedName name="Table_13._Armenia___Employment_in_the_Public_Sector__1994_99">'[17]EMPL_PUBL_old'!$A$1:$F$27</definedName>
    <definedName name="Table_13_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4__Armenia___Budgetary_Sector_Employment__1994_99">'[17]EMPL_BUDG_old'!$A$1:$K$17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'[17]EXPEN_old'!$A$1:$F$25</definedName>
    <definedName name="Table_19_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'[17]TAX_REV_old'!$A$1:$F$24</definedName>
    <definedName name="Table_20__Armenia___Composition_of_Tax_Revenues_in_Consolidated_Government_Budget__1994_99">'[17]TAX_REV_old'!$A$1:$F$24</definedName>
    <definedName name="Table_21._Armenia___Accounts_of_the_Central_Bank__1994_99">'[17]CBANK_old'!$A$1:$U$46</definedName>
    <definedName name="Table_21__Armenia___Accounts_of_the_Central_Bank__1994_99">'[17]CBANK_old'!$A$1:$U$46</definedName>
    <definedName name="Table_22._Armenia___Monetary_Survey__1994_99">'[17]MSURVEY_old'!$A$1:$Q$52</definedName>
    <definedName name="Table_22_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3__Armenia___Commercial_Banks___Interest_Rates_for_Loans_and_Deposits_in_Drams_and_U_S__Dollars__1996_99">'[17]INT_RATES_old'!$A$1:$R$32</definedName>
    <definedName name="Table_24._Armenia___Treasury_Bills__1995_99">'[17]Tbill_old'!$A$1:$U$31</definedName>
    <definedName name="Table_24_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5__Armenia___Quarterly_Balance_of_Payments_and_External_Financing__1995_99">'[17]BOP_Q_OLD'!$A$1:$F$74</definedName>
    <definedName name="Table_26._Armenia___Summary_External_Debt_Data__1995_99">'[17]EXTDEBT_OLD'!$A$1:$F$45</definedName>
    <definedName name="Table_26__Armenia___Summary_External_Debt_Data__1995_99">'[17]EXTDEBT_OLD'!$A$1:$F$45</definedName>
    <definedName name="Table_27.__Armenia___Commodity_Composition_of_Trade__1995_99">'[17]COMP_TRADE'!$A$1:$F$29</definedName>
    <definedName name="Table_27___Armenia___Commodity_Composition_of_Trade__1995_99">'[17]COMP_TRADE'!$A$1:$F$29</definedName>
    <definedName name="Table_28._Armenia___Direction_of_Trade__1995_99">'[17]DOT'!$A$1:$F$66</definedName>
    <definedName name="Table_28__Armenia___Direction_of_Trade__1995_99">'[17]DOT'!$A$1:$F$66</definedName>
    <definedName name="Table_29._Armenia___Incorporatized_and_Partially_Privatized_Enterprises__1994_99">'[17]PRIVATE_OLD'!$A$1:$G$29</definedName>
    <definedName name="Table_29_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'[17]BNKIND_old'!$A$1:$M$16</definedName>
    <definedName name="Table_30__Armenia___Banking_System_Indicators__1997_99">'[17]BNKIND_old'!$A$1:$M$16</definedName>
    <definedName name="Table_31._Armenia___Banking_Sector_Loans__1996_99">'[17]BNKLOANS_old'!$A$1:$O$40</definedName>
    <definedName name="Table_31__Armenia___Banking_Sector_Loans__1996_99">'[17]BNKLOANS_old'!$A$1:$O$40</definedName>
    <definedName name="Table_32._Armenia___Total_Electricity_Generation__Distribution_and_Collection__1994_99">'[17]ELECTR_old'!$A$1:$F$51</definedName>
    <definedName name="Table_32__Armenia___Total_Electricity_Generation__Distribution_and_Collection__1994_99">'[17]ELECTR_old'!$A$1:$F$51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'[17]taxrevSum'!$A$1:$F$52</definedName>
    <definedName name="Table_34_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___Moldova____Monetary_Survey_and_Projections__1994_98_1">#REF!</definedName>
    <definedName name="Table_4_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_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6___Moldova__Balance_of_Payments__1994_98">#REF!</definedName>
    <definedName name="Table_6__Armenia___Production_of_Selected_Industrial_Commodities__1994_99">'[17]INDCOM_old'!$A$1:$L$31</definedName>
    <definedName name="Table_7._Armenia___Consumer_Prices__1994_99">'[17]CPI_old'!$A$1:$I$102</definedName>
    <definedName name="Table_7__Armenia___Consumer_Prices__1994_99">'[17]CPI_old'!$A$1:$I$102</definedName>
    <definedName name="Table_8.__Armenia___Selected_Energy_Prices__1994_99__1">'[17]ENERGY_old'!$A$1:$AF$25</definedName>
    <definedName name="Table_8___Armenia___Selected_Energy_Prices__1994_99__1">'[17]ENERGY_old'!$A$1:$AF$25</definedName>
    <definedName name="Table_9._Armenia___Regulated_Prices_for_Main_Commodities_and_Services__1994_99__1">'[17]MAINCOM_old '!$A$1:$H$20</definedName>
    <definedName name="Table_9_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comments1.xml><?xml version="1.0" encoding="utf-8"?>
<comments xmlns="http://schemas.openxmlformats.org/spreadsheetml/2006/main">
  <authors>
    <author>u</author>
    <author>Administrator</author>
    <author>User</author>
  </authors>
  <commentList>
    <comment ref="O65" authorId="0">
      <text>
        <r>
          <rPr>
            <b/>
            <sz val="10"/>
            <color indexed="17"/>
            <rFont val="Times New Roman"/>
            <family val="1"/>
          </rPr>
          <t xml:space="preserve">alina_r:
</t>
        </r>
        <r>
          <rPr>
            <sz val="11"/>
            <color indexed="17"/>
            <rFont val="Times New Roman"/>
            <family val="1"/>
          </rPr>
          <t>se verifica cu soldul de la CNADR , total deficit pe coloana de transferuri intre bugete</t>
        </r>
        <r>
          <rPr>
            <sz val="8"/>
            <color indexed="8"/>
            <rFont val="Times New Roman"/>
            <family val="1"/>
          </rPr>
          <t xml:space="preserve">
</t>
        </r>
      </text>
    </comment>
    <comment ref="E25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cote de la stat
</t>
        </r>
      </text>
    </comment>
    <comment ref="G35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H35" authorId="2">
      <text>
        <r>
          <rPr>
            <sz val="9"/>
            <color indexed="10"/>
            <rFont val="Tahoma"/>
            <family val="2"/>
          </rPr>
          <t>+ ……. 
deduceri ANAF</t>
        </r>
      </text>
    </comment>
    <comment ref="F54" authorId="2">
      <text>
        <r>
          <rPr>
            <b/>
            <sz val="9"/>
            <color indexed="10"/>
            <rFont val="Tahoma"/>
            <family val="2"/>
          </rPr>
          <t xml:space="preserve">+ …...
</t>
        </r>
        <r>
          <rPr>
            <sz val="9"/>
            <color indexed="10"/>
            <rFont val="Tahoma"/>
            <family val="2"/>
          </rPr>
          <t xml:space="preserve"> deduceri ANAF
</t>
        </r>
      </text>
    </comment>
    <comment ref="G54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H54" authorId="2">
      <text>
        <r>
          <rPr>
            <sz val="9"/>
            <color indexed="10"/>
            <rFont val="Tahoma"/>
            <family val="2"/>
          </rPr>
          <t>+ 
 deduceri ANAF</t>
        </r>
      </text>
    </comment>
  </commentList>
</comments>
</file>

<file path=xl/sharedStrings.xml><?xml version="1.0" encoding="utf-8"?>
<sst xmlns="http://schemas.openxmlformats.org/spreadsheetml/2006/main" count="111" uniqueCount="102">
  <si>
    <t xml:space="preserve">BUGETUL GENERAL  CONSOLIDAT </t>
  </si>
  <si>
    <t xml:space="preserve">Realizari 01.01 - 31.12.2014 </t>
  </si>
  <si>
    <t>PIB 2014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</si>
  <si>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</si>
  <si>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</si>
  <si>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</si>
  <si>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</si>
  <si>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</si>
  <si>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</si>
  <si>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</si>
  <si>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</si>
  <si>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</si>
  <si>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</si>
  <si>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</si>
  <si>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</si>
  <si>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</si>
  <si>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</si>
  <si>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</si>
  <si>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</si>
  <si>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</si>
  <si>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</si>
  <si>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</si>
  <si>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</si>
  <si>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</si>
  <si>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</si>
  <si>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</si>
  <si>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</si>
  <si>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</si>
  <si>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</si>
  <si>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</si>
  <si>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</si>
  <si>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</si>
  <si>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</si>
  <si>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</si>
  <si>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</si>
  <si>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</si>
  <si>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</si>
  <si>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</si>
  <si>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</si>
  <si>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</si>
  <si>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</si>
  <si>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</si>
  <si>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</si>
  <si>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</si>
  <si>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</si>
  <si>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</si>
  <si>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</si>
  <si>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</si>
  <si>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</si>
  <si>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</si>
  <si>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</si>
  <si>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</si>
  <si>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</si>
  <si>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</si>
  <si>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partial din </t>
  </si>
  <si>
    <t xml:space="preserve"> nationale </t>
  </si>
  <si>
    <t xml:space="preserve">venituri </t>
  </si>
  <si>
    <t>proprii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</si>
  <si>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</si>
  <si>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</si>
  <si>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</si>
  <si>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</si>
  <si>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</si>
  <si>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</si>
  <si>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</si>
  <si>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</si>
  <si>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</si>
  <si>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</si>
  <si>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</si>
  <si>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</si>
  <si>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</si>
  <si>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</si>
  <si>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</si>
  <si>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</si>
  <si>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</si>
  <si>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</si>
  <si>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</si>
  <si>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</si>
  <si>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</si>
  <si>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</si>
  <si>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</si>
  <si>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Alte sume primite de la UE pentru programele operationale finantate in cadrul obiectivului convergenta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</si>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</sst>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7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  <numFmt numFmtId="216" formatCode="_-* #,##0.00000\ _l_e_i_-;\-* #,##0.00000\ _l_e_i_-;_-* &quot;-&quot;??\ _l_e_i_-;_-@_-"/>
    <numFmt numFmtId="217" formatCode="#,##0.000000000"/>
    <numFmt numFmtId="218" formatCode="#,##0.0000000000"/>
    <numFmt numFmtId="219" formatCode="_(* #,##0.0_);_(* \(#,##0.0\);_(* &quot;-&quot;??_);_(@_)"/>
    <numFmt numFmtId="220" formatCode="mmm\-yy;@"/>
    <numFmt numFmtId="221" formatCode="[&gt;=0]#,##0.0;[&lt;=0]\-#,##0.0;?0.0"/>
    <numFmt numFmtId="222" formatCode="[Black]#,##0;[Black]\-#,##0;;"/>
    <numFmt numFmtId="223" formatCode="0.0000"/>
    <numFmt numFmtId="224" formatCode="&quot;Da&quot;;&quot;Da&quot;;&quot;Nu&quot;"/>
    <numFmt numFmtId="225" formatCode="&quot;Adevărat&quot;;&quot;Adevărat&quot;;&quot;Fals&quot;"/>
    <numFmt numFmtId="226" formatCode="&quot;Activat&quot;;&quot;Activat&quot;;&quot;Dezactivat&quot;"/>
  </numFmts>
  <fonts count="93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0"/>
      <color indexed="17"/>
      <name val="Times New Roman"/>
      <family val="1"/>
    </font>
    <font>
      <sz val="11"/>
      <color indexed="17"/>
      <name val="Times New Roman"/>
      <family val="1"/>
    </font>
    <font>
      <sz val="8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4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181" fontId="1" fillId="20" borderId="0" applyBorder="0" applyAlignment="0" applyProtection="0"/>
    <xf numFmtId="181" fontId="1" fillId="20" borderId="0" applyBorder="0" applyAlignment="0" applyProtection="0"/>
    <xf numFmtId="0" fontId="6" fillId="0" borderId="1">
      <alignment/>
      <protection hidden="1"/>
    </xf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181" fontId="9" fillId="0" borderId="0" applyFill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22" borderId="5" applyNumberFormat="0" applyAlignment="0" applyProtection="0"/>
    <xf numFmtId="0" fontId="14" fillId="23" borderId="6">
      <alignment horizontal="right" vertical="center"/>
      <protection/>
    </xf>
    <xf numFmtId="0" fontId="15" fillId="23" borderId="6">
      <alignment horizontal="right" vertical="center"/>
      <protection/>
    </xf>
    <xf numFmtId="0" fontId="0" fillId="23" borderId="7">
      <alignment/>
      <protection/>
    </xf>
    <xf numFmtId="0" fontId="0" fillId="23" borderId="7">
      <alignment/>
      <protection/>
    </xf>
    <xf numFmtId="0" fontId="0" fillId="23" borderId="7">
      <alignment/>
      <protection/>
    </xf>
    <xf numFmtId="0" fontId="16" fillId="24" borderId="6">
      <alignment horizontal="center" vertical="center"/>
      <protection/>
    </xf>
    <xf numFmtId="0" fontId="14" fillId="23" borderId="6">
      <alignment horizontal="right" vertical="center"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17" fillId="23" borderId="6">
      <alignment horizontal="left" vertical="center"/>
      <protection/>
    </xf>
    <xf numFmtId="0" fontId="17" fillId="23" borderId="8">
      <alignment vertical="center"/>
      <protection/>
    </xf>
    <xf numFmtId="0" fontId="18" fillId="23" borderId="9">
      <alignment vertical="center"/>
      <protection/>
    </xf>
    <xf numFmtId="0" fontId="17" fillId="23" borderId="6">
      <alignment/>
      <protection/>
    </xf>
    <xf numFmtId="0" fontId="15" fillId="23" borderId="6">
      <alignment horizontal="right" vertical="center"/>
      <protection/>
    </xf>
    <xf numFmtId="0" fontId="19" fillId="25" borderId="6">
      <alignment horizontal="left" vertical="center"/>
      <protection/>
    </xf>
    <xf numFmtId="0" fontId="19" fillId="25" borderId="6">
      <alignment horizontal="left" vertical="center"/>
      <protection/>
    </xf>
    <xf numFmtId="0" fontId="20" fillId="23" borderId="6">
      <alignment horizontal="left" vertical="center"/>
      <protection/>
    </xf>
    <xf numFmtId="0" fontId="21" fillId="23" borderId="7">
      <alignment/>
      <protection/>
    </xf>
    <xf numFmtId="0" fontId="16" fillId="20" borderId="6">
      <alignment horizontal="left" vertical="center"/>
      <protection/>
    </xf>
    <xf numFmtId="43" fontId="0" fillId="0" borderId="0" applyFill="0" applyBorder="0" applyAlignment="0" applyProtection="0"/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41" fontId="0" fillId="0" borderId="0" applyFill="0" applyBorder="0" applyAlignment="0" applyProtection="0"/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3" fillId="0" borderId="0">
      <alignment horizontal="right" vertical="top"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4" fillId="0" borderId="0">
      <alignment/>
      <protection/>
    </xf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5" fillId="0" borderId="11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1" fontId="28" fillId="0" borderId="0">
      <alignment/>
      <protection/>
    </xf>
    <xf numFmtId="0" fontId="29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1" fillId="0" borderId="0">
      <alignment/>
      <protection locked="0"/>
    </xf>
    <xf numFmtId="0" fontId="33" fillId="0" borderId="0">
      <alignment/>
      <protection/>
    </xf>
    <xf numFmtId="0" fontId="31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33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41" fillId="0" borderId="0" applyNumberFormat="0" applyFill="0" applyBorder="0" applyAlignment="0" applyProtection="0"/>
    <xf numFmtId="0" fontId="10" fillId="4" borderId="0" applyNumberFormat="0" applyBorder="0" applyAlignment="0" applyProtection="0"/>
    <xf numFmtId="181" fontId="34" fillId="20" borderId="0" applyBorder="0" applyAlignment="0" applyProtection="0"/>
    <xf numFmtId="181" fontId="34" fillId="20" borderId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>
      <alignment/>
      <protection/>
    </xf>
    <xf numFmtId="0" fontId="43" fillId="21" borderId="15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27" fillId="7" borderId="2" applyNumberFormat="0" applyAlignment="0" applyProtection="0"/>
    <xf numFmtId="181" fontId="34" fillId="23" borderId="0" applyBorder="0" applyAlignment="0" applyProtection="0"/>
    <xf numFmtId="181" fontId="34" fillId="23" borderId="0" applyBorder="0" applyAlignment="0" applyProtection="0"/>
    <xf numFmtId="181" fontId="34" fillId="23" borderId="0" applyBorder="0" applyAlignment="0" applyProtection="0"/>
    <xf numFmtId="0" fontId="8" fillId="3" borderId="0" applyNumberFormat="0" applyBorder="0" applyAlignment="0" applyProtection="0"/>
    <xf numFmtId="0" fontId="27" fillId="7" borderId="2" applyNumberFormat="0" applyAlignment="0" applyProtection="0"/>
    <xf numFmtId="181" fontId="44" fillId="0" borderId="0" applyFill="0" applyBorder="0" applyAlignment="0" applyProtection="0"/>
    <xf numFmtId="0" fontId="45" fillId="0" borderId="0">
      <alignment/>
      <protection/>
    </xf>
    <xf numFmtId="181" fontId="44" fillId="0" borderId="0" applyFill="0" applyBorder="0" applyAlignment="0" applyProtection="0"/>
    <xf numFmtId="165" fontId="46" fillId="0" borderId="0">
      <alignment/>
      <protection/>
    </xf>
    <xf numFmtId="0" fontId="33" fillId="0" borderId="16">
      <alignment/>
      <protection/>
    </xf>
    <xf numFmtId="0" fontId="12" fillId="0" borderId="4" applyNumberFormat="0" applyFill="0" applyAlignment="0" applyProtection="0"/>
    <xf numFmtId="0" fontId="47" fillId="0" borderId="1">
      <alignment horizontal="left"/>
      <protection locked="0"/>
    </xf>
    <xf numFmtId="181" fontId="48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37" fontId="52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0" fontId="2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221" fontId="1" fillId="0" borderId="0" applyFill="0" applyBorder="0" applyAlignment="0" applyProtection="0"/>
    <xf numFmtId="221" fontId="1" fillId="0" borderId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3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4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3" fontId="1" fillId="0" borderId="0" applyFill="0" applyBorder="0" applyAlignment="0" applyProtection="0"/>
    <xf numFmtId="222" fontId="1" fillId="0" borderId="0" applyFill="0" applyBorder="0" applyAlignment="0" applyProtection="0"/>
    <xf numFmtId="222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0" fontId="23" fillId="0" borderId="0">
      <alignment/>
      <protection/>
    </xf>
    <xf numFmtId="181" fontId="56" fillId="0" borderId="0" applyFill="0" applyBorder="0" applyAlignment="0" applyProtection="0"/>
    <xf numFmtId="167" fontId="57" fillId="0" borderId="0">
      <alignment/>
      <protection/>
    </xf>
    <xf numFmtId="0" fontId="0" fillId="28" borderId="0">
      <alignment/>
      <protection/>
    </xf>
    <xf numFmtId="0" fontId="10" fillId="4" borderId="0" applyNumberFormat="0" applyBorder="0" applyAlignment="0" applyProtection="0"/>
    <xf numFmtId="0" fontId="43" fillId="21" borderId="15" applyNumberFormat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7" fillId="0" borderId="0" applyNumberFormat="0" applyFill="0" applyBorder="0" applyAlignment="0" applyProtection="0"/>
    <xf numFmtId="205" fontId="59" fillId="0" borderId="0" applyBorder="0">
      <alignment/>
      <protection/>
    </xf>
    <xf numFmtId="205" fontId="60" fillId="0" borderId="0" applyBorder="0">
      <alignment/>
      <protection/>
    </xf>
    <xf numFmtId="0" fontId="61" fillId="0" borderId="0" applyBorder="0">
      <alignment/>
      <protection/>
    </xf>
    <xf numFmtId="0" fontId="60" fillId="0" borderId="0" applyBorder="0">
      <alignment/>
      <protection/>
    </xf>
    <xf numFmtId="0" fontId="29" fillId="0" borderId="0" applyNumberFormat="0" applyFill="0" applyBorder="0" applyAlignment="0" applyProtection="0"/>
    <xf numFmtId="205" fontId="59" fillId="29" borderId="0" applyBorder="0">
      <alignment/>
      <protection/>
    </xf>
    <xf numFmtId="181" fontId="0" fillId="0" borderId="0">
      <alignment/>
      <protection/>
    </xf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7" fillId="20" borderId="1">
      <alignment/>
      <protection/>
    </xf>
    <xf numFmtId="0" fontId="63" fillId="0" borderId="17" applyNumberFormat="0" applyFill="0" applyAlignment="0" applyProtection="0"/>
    <xf numFmtId="0" fontId="50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7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206" fontId="1" fillId="0" borderId="0">
      <alignment horizontal="right"/>
      <protection/>
    </xf>
    <xf numFmtId="206" fontId="1" fillId="0" borderId="0">
      <alignment horizontal="right"/>
      <protection/>
    </xf>
    <xf numFmtId="181" fontId="65" fillId="0" borderId="0" applyFill="0" applyBorder="0" applyAlignment="0" applyProtection="0"/>
    <xf numFmtId="181" fontId="66" fillId="0" borderId="0" applyFill="0" applyBorder="0" applyAlignment="0" applyProtection="0"/>
    <xf numFmtId="167" fontId="26" fillId="0" borderId="0">
      <alignment horizontal="right"/>
      <protection/>
    </xf>
    <xf numFmtId="0" fontId="67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8" fillId="0" borderId="0" applyProtection="0">
      <alignment/>
    </xf>
    <xf numFmtId="0" fontId="69" fillId="0" borderId="0" applyProtection="0">
      <alignment/>
    </xf>
    <xf numFmtId="0" fontId="67" fillId="0" borderId="19" applyProtection="0">
      <alignment/>
    </xf>
    <xf numFmtId="0" fontId="1" fillId="0" borderId="0">
      <alignment/>
      <protection/>
    </xf>
    <xf numFmtId="181" fontId="70" fillId="0" borderId="0" applyFill="0" applyBorder="0" applyAlignment="0" applyProtection="0"/>
    <xf numFmtId="10" fontId="67" fillId="0" borderId="0" applyProtection="0">
      <alignment/>
    </xf>
    <xf numFmtId="0" fontId="67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1" fillId="0" borderId="0" applyFill="0" applyBorder="0" applyAlignment="0" applyProtection="0"/>
    <xf numFmtId="181" fontId="71" fillId="0" borderId="0" applyFill="0" applyBorder="0" applyAlignment="0" applyProtection="0"/>
    <xf numFmtId="2" fontId="67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45">
    <xf numFmtId="0" fontId="0" fillId="0" borderId="0" xfId="0" applyFont="1" applyAlignment="1">
      <alignment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right"/>
      <protection/>
    </xf>
    <xf numFmtId="165" fontId="75" fillId="30" borderId="0" xfId="0" applyNumberFormat="1" applyFont="1" applyFill="1" applyAlignment="1" applyProtection="1">
      <alignment horizontal="center"/>
      <protection locked="0"/>
    </xf>
    <xf numFmtId="166" fontId="75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7" fillId="30" borderId="0" xfId="0" applyNumberFormat="1" applyFont="1" applyFill="1" applyBorder="1" applyAlignment="1" applyProtection="1">
      <alignment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3" fontId="75" fillId="30" borderId="0" xfId="298" applyNumberFormat="1" applyFont="1" applyFill="1" applyAlignment="1">
      <alignment horizontal="center"/>
      <protection/>
    </xf>
    <xf numFmtId="165" fontId="72" fillId="30" borderId="0" xfId="0" applyNumberFormat="1" applyFont="1" applyFill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right"/>
      <protection locked="0"/>
    </xf>
    <xf numFmtId="165" fontId="73" fillId="30" borderId="0" xfId="0" applyNumberFormat="1" applyFont="1" applyFill="1" applyBorder="1" applyAlignment="1" applyProtection="1">
      <alignment/>
      <protection locked="0"/>
    </xf>
    <xf numFmtId="165" fontId="75" fillId="30" borderId="0" xfId="0" applyNumberFormat="1" applyFont="1" applyFill="1" applyBorder="1" applyAlignment="1" applyProtection="1">
      <alignment horizontal="right"/>
      <protection locked="0"/>
    </xf>
    <xf numFmtId="166" fontId="75" fillId="30" borderId="0" xfId="0" applyNumberFormat="1" applyFont="1" applyFill="1" applyBorder="1" applyAlignment="1" applyProtection="1" quotePrefix="1">
      <alignment horizontal="right"/>
      <protection locked="0"/>
    </xf>
    <xf numFmtId="165" fontId="72" fillId="30" borderId="20" xfId="0" applyNumberFormat="1" applyFont="1" applyFill="1" applyBorder="1" applyAlignment="1" applyProtection="1">
      <alignment horizontal="center"/>
      <protection locked="0"/>
    </xf>
    <xf numFmtId="165" fontId="72" fillId="30" borderId="20" xfId="0" applyNumberFormat="1" applyFont="1" applyFill="1" applyBorder="1" applyAlignment="1" applyProtection="1">
      <alignment horizontal="center" vertical="top" readingOrder="1"/>
      <protection/>
    </xf>
    <xf numFmtId="165" fontId="73" fillId="30" borderId="20" xfId="0" applyNumberFormat="1" applyFont="1" applyFill="1" applyBorder="1" applyAlignment="1" applyProtection="1">
      <alignment horizontal="center" vertical="top" readingOrder="1"/>
      <protection/>
    </xf>
    <xf numFmtId="165" fontId="75" fillId="30" borderId="20" xfId="0" applyNumberFormat="1" applyFont="1" applyFill="1" applyBorder="1" applyAlignment="1" applyProtection="1">
      <alignment horizontal="center" readingOrder="1"/>
      <protection locked="0"/>
    </xf>
    <xf numFmtId="165" fontId="75" fillId="30" borderId="20" xfId="0" applyNumberFormat="1" applyFont="1" applyFill="1" applyBorder="1" applyAlignment="1" applyProtection="1">
      <alignment horizontal="center" vertical="top" readingOrder="1"/>
      <protection/>
    </xf>
    <xf numFmtId="0" fontId="72" fillId="30" borderId="0" xfId="0" applyFont="1" applyFill="1" applyBorder="1" applyAlignment="1">
      <alignment horizontal="center" vertical="top" readingOrder="1"/>
    </xf>
    <xf numFmtId="0" fontId="73" fillId="30" borderId="0" xfId="0" applyFont="1" applyFill="1" applyBorder="1" applyAlignment="1">
      <alignment horizontal="center" vertical="top" readingOrder="1"/>
    </xf>
    <xf numFmtId="165" fontId="75" fillId="30" borderId="0" xfId="0" applyNumberFormat="1" applyFont="1" applyFill="1" applyBorder="1" applyAlignment="1" applyProtection="1">
      <alignment horizontal="center" readingOrder="1"/>
      <protection locked="0"/>
    </xf>
    <xf numFmtId="165" fontId="75" fillId="30" borderId="0" xfId="0" applyNumberFormat="1" applyFont="1" applyFill="1" applyBorder="1" applyAlignment="1" applyProtection="1">
      <alignment horizontal="center" vertical="top" readingOrder="1"/>
      <protection/>
    </xf>
    <xf numFmtId="165" fontId="72" fillId="30" borderId="0" xfId="0" applyNumberFormat="1" applyFont="1" applyFill="1" applyBorder="1" applyAlignment="1" applyProtection="1">
      <alignment horizontal="center" vertical="top" readingOrder="1"/>
      <protection/>
    </xf>
    <xf numFmtId="165" fontId="72" fillId="30" borderId="0" xfId="0" applyNumberFormat="1" applyFont="1" applyFill="1" applyBorder="1" applyAlignment="1" applyProtection="1">
      <alignment/>
      <protection locked="0"/>
    </xf>
    <xf numFmtId="4" fontId="72" fillId="30" borderId="0" xfId="0" applyNumberFormat="1" applyFont="1" applyFill="1" applyBorder="1" applyAlignment="1" applyProtection="1">
      <alignment/>
      <protection locked="0"/>
    </xf>
    <xf numFmtId="171" fontId="72" fillId="30" borderId="0" xfId="0" applyNumberFormat="1" applyFont="1" applyFill="1" applyBorder="1" applyAlignment="1">
      <alignment horizontal="center" vertical="top" readingOrder="1"/>
    </xf>
    <xf numFmtId="165" fontId="75" fillId="30" borderId="0" xfId="0" applyNumberFormat="1" applyFont="1" applyFill="1" applyBorder="1" applyAlignment="1" applyProtection="1">
      <alignment horizontal="center" vertical="center"/>
      <protection locked="0"/>
    </xf>
    <xf numFmtId="166" fontId="75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9" fillId="30" borderId="0" xfId="0" applyNumberFormat="1" applyFont="1" applyFill="1" applyBorder="1" applyAlignment="1" applyProtection="1">
      <alignment horizontal="center"/>
      <protection locked="0"/>
    </xf>
    <xf numFmtId="0" fontId="72" fillId="30" borderId="0" xfId="0" applyFont="1" applyFill="1" applyBorder="1" applyAlignment="1">
      <alignment horizontal="center" vertical="top" wrapText="1"/>
    </xf>
    <xf numFmtId="166" fontId="72" fillId="30" borderId="0" xfId="0" applyNumberFormat="1" applyFont="1" applyFill="1" applyBorder="1" applyAlignment="1" applyProtection="1">
      <alignment wrapText="1"/>
      <protection locked="0"/>
    </xf>
    <xf numFmtId="165" fontId="80" fillId="30" borderId="0" xfId="0" applyNumberFormat="1" applyFont="1" applyFill="1" applyBorder="1" applyAlignment="1" applyProtection="1">
      <alignment horizontal="center"/>
      <protection locked="0"/>
    </xf>
    <xf numFmtId="165" fontId="81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>
      <alignment horizontal="center" vertical="top" wrapText="1"/>
    </xf>
    <xf numFmtId="165" fontId="72" fillId="30" borderId="0" xfId="0" applyNumberFormat="1" applyFont="1" applyFill="1" applyBorder="1" applyAlignment="1" applyProtection="1">
      <alignment horizontal="center" vertical="top" wrapText="1"/>
      <protection/>
    </xf>
    <xf numFmtId="171" fontId="80" fillId="30" borderId="0" xfId="0" applyNumberFormat="1" applyFont="1" applyFill="1" applyBorder="1" applyAlignment="1" applyProtection="1">
      <alignment horizontal="center"/>
      <protection locked="0"/>
    </xf>
    <xf numFmtId="165" fontId="82" fillId="30" borderId="0" xfId="0" applyNumberFormat="1" applyFont="1" applyFill="1" applyBorder="1" applyAlignment="1" applyProtection="1">
      <alignment horizontal="right" vertical="center"/>
      <protection locked="0"/>
    </xf>
    <xf numFmtId="166" fontId="72" fillId="30" borderId="0" xfId="0" applyNumberFormat="1" applyFont="1" applyFill="1" applyBorder="1" applyAlignment="1">
      <alignment horizontal="center" vertical="top" wrapText="1"/>
    </xf>
    <xf numFmtId="171" fontId="73" fillId="30" borderId="0" xfId="0" applyNumberFormat="1" applyFont="1" applyFill="1" applyBorder="1" applyAlignment="1">
      <alignment horizontal="center" vertical="top" wrapText="1"/>
    </xf>
    <xf numFmtId="166" fontId="82" fillId="30" borderId="0" xfId="0" applyNumberFormat="1" applyFont="1" applyFill="1" applyBorder="1" applyAlignment="1" applyProtection="1">
      <alignment wrapText="1"/>
      <protection locked="0"/>
    </xf>
    <xf numFmtId="168" fontId="83" fillId="30" borderId="0" xfId="0" applyNumberFormat="1" applyFont="1" applyFill="1" applyBorder="1" applyAlignment="1" applyProtection="1">
      <alignment horizontal="center"/>
      <protection locked="0"/>
    </xf>
    <xf numFmtId="3" fontId="79" fillId="30" borderId="0" xfId="0" applyNumberFormat="1" applyFont="1" applyFill="1" applyBorder="1" applyAlignment="1">
      <alignment horizontal="right" vertical="top" wrapText="1"/>
    </xf>
    <xf numFmtId="169" fontId="72" fillId="30" borderId="0" xfId="0" applyNumberFormat="1" applyFont="1" applyFill="1" applyBorder="1" applyAlignment="1">
      <alignment horizontal="center" vertical="top" wrapText="1"/>
    </xf>
    <xf numFmtId="2" fontId="72" fillId="30" borderId="0" xfId="0" applyNumberFormat="1" applyFont="1" applyFill="1" applyBorder="1" applyAlignment="1">
      <alignment horizontal="center" vertical="top" wrapText="1"/>
    </xf>
    <xf numFmtId="165" fontId="82" fillId="30" borderId="0" xfId="0" applyNumberFormat="1" applyFont="1" applyFill="1" applyBorder="1" applyAlignment="1" applyProtection="1">
      <alignment horizontal="left" wrapText="1" indent="1"/>
      <protection locked="0"/>
    </xf>
    <xf numFmtId="165" fontId="73" fillId="3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right" vertical="center"/>
      <protection locked="0"/>
    </xf>
    <xf numFmtId="3" fontId="79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right" vertical="center"/>
      <protection locked="0"/>
    </xf>
    <xf numFmtId="165" fontId="75" fillId="30" borderId="0" xfId="0" applyNumberFormat="1" applyFont="1" applyFill="1" applyBorder="1" applyAlignment="1" applyProtection="1">
      <alignment horizontal="right" vertical="center"/>
      <protection/>
    </xf>
    <xf numFmtId="165" fontId="75" fillId="30" borderId="0" xfId="0" applyNumberFormat="1" applyFont="1" applyFill="1" applyBorder="1" applyAlignment="1">
      <alignment horizontal="right" vertical="center"/>
    </xf>
    <xf numFmtId="165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30" borderId="0" xfId="0" applyNumberFormat="1" applyFont="1" applyFill="1" applyAlignment="1" applyProtection="1">
      <alignment horizontal="center" vertical="center"/>
      <protection locked="0"/>
    </xf>
    <xf numFmtId="165" fontId="73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center" vertical="center"/>
      <protection locked="0"/>
    </xf>
    <xf numFmtId="213" fontId="75" fillId="30" borderId="0" xfId="0" applyNumberFormat="1" applyFont="1" applyFill="1" applyBorder="1" applyAlignment="1" applyProtection="1">
      <alignment horizontal="right" wrapText="1" indent="1"/>
      <protection locked="0"/>
    </xf>
    <xf numFmtId="213" fontId="75" fillId="30" borderId="0" xfId="0" applyNumberFormat="1" applyFont="1" applyFill="1" applyBorder="1" applyAlignment="1" applyProtection="1">
      <alignment horizontal="right" vertical="center"/>
      <protection locked="0"/>
    </xf>
    <xf numFmtId="165" fontId="75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 locked="0"/>
    </xf>
    <xf numFmtId="165" fontId="75" fillId="30" borderId="0" xfId="0" applyNumberFormat="1" applyFont="1" applyFill="1" applyBorder="1" applyAlignment="1" applyProtection="1">
      <alignment horizontal="right" vertical="center"/>
      <protection/>
    </xf>
    <xf numFmtId="165" fontId="75" fillId="30" borderId="0" xfId="0" applyNumberFormat="1" applyFont="1" applyFill="1" applyBorder="1" applyAlignment="1">
      <alignment horizontal="right" vertical="center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5" fillId="30" borderId="20" xfId="0" applyNumberFormat="1" applyFont="1" applyFill="1" applyBorder="1" applyAlignment="1" applyProtection="1">
      <alignment horizontal="left" vertical="center" wrapText="1" indent="1"/>
      <protection locked="0"/>
    </xf>
    <xf numFmtId="165" fontId="75" fillId="30" borderId="2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 applyProtection="1">
      <alignment horizontal="center" vertical="center"/>
      <protection locked="0"/>
    </xf>
    <xf numFmtId="165" fontId="75" fillId="30" borderId="20" xfId="0" applyNumberFormat="1" applyFont="1" applyFill="1" applyBorder="1" applyAlignment="1" applyProtection="1">
      <alignment horizontal="center" vertical="center"/>
      <protection/>
    </xf>
    <xf numFmtId="165" fontId="75" fillId="30" borderId="20" xfId="0" applyNumberFormat="1" applyFont="1" applyFill="1" applyBorder="1" applyAlignment="1" applyProtection="1">
      <alignment horizontal="center" vertical="center"/>
      <protection/>
    </xf>
    <xf numFmtId="165" fontId="75" fillId="30" borderId="20" xfId="0" applyNumberFormat="1" applyFont="1" applyFill="1" applyBorder="1" applyAlignment="1">
      <alignment horizontal="center" vertical="center"/>
    </xf>
    <xf numFmtId="165" fontId="75" fillId="30" borderId="0" xfId="0" applyNumberFormat="1" applyFont="1" applyFill="1" applyBorder="1" applyAlignment="1" applyProtection="1">
      <alignment horizontal="left" vertical="center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/>
    </xf>
    <xf numFmtId="165" fontId="75" fillId="30" borderId="0" xfId="0" applyNumberFormat="1" applyFont="1" applyFill="1" applyBorder="1" applyAlignment="1">
      <alignment horizontal="center" vertical="center"/>
    </xf>
    <xf numFmtId="165" fontId="75" fillId="30" borderId="2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 horizontal="left" vertical="center" indent="2"/>
      <protection locked="0"/>
    </xf>
    <xf numFmtId="165" fontId="75" fillId="30" borderId="0" xfId="0" applyNumberFormat="1" applyFont="1" applyFill="1" applyAlignment="1" applyProtection="1">
      <alignment horizontal="center" vertical="center"/>
      <protection/>
    </xf>
    <xf numFmtId="165" fontId="73" fillId="3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 applyProtection="1">
      <alignment horizontal="center" vertical="center"/>
      <protection/>
    </xf>
    <xf numFmtId="165" fontId="75" fillId="30" borderId="0" xfId="0" applyNumberFormat="1" applyFont="1" applyFill="1" applyAlignment="1" applyProtection="1">
      <alignment horizontal="left" wrapText="1" indent="3"/>
      <protection locked="0"/>
    </xf>
    <xf numFmtId="165" fontId="72" fillId="30" borderId="0" xfId="0" applyNumberFormat="1" applyFont="1" applyFill="1" applyAlignment="1" applyProtection="1">
      <alignment horizontal="left" indent="4"/>
      <protection locked="0"/>
    </xf>
    <xf numFmtId="165" fontId="72" fillId="30" borderId="0" xfId="0" applyNumberFormat="1" applyFont="1" applyFill="1" applyAlignment="1" applyProtection="1">
      <alignment horizontal="left" wrapText="1" indent="4"/>
      <protection locked="0"/>
    </xf>
    <xf numFmtId="165" fontId="75" fillId="30" borderId="0" xfId="0" applyNumberFormat="1" applyFont="1" applyFill="1" applyAlignment="1" applyProtection="1">
      <alignment horizontal="left" vertical="center" wrapText="1" indent="3"/>
      <protection/>
    </xf>
    <xf numFmtId="165" fontId="72" fillId="30" borderId="0" xfId="116" applyNumberFormat="1" applyFont="1" applyFill="1" applyAlignment="1" applyProtection="1">
      <alignment horizontal="center" vertical="center"/>
      <protection locked="0"/>
    </xf>
    <xf numFmtId="165" fontId="72" fillId="30" borderId="0" xfId="0" applyNumberFormat="1" applyFont="1" applyFill="1" applyBorder="1" applyAlignment="1" applyProtection="1">
      <alignment horizontal="left"/>
      <protection locked="0"/>
    </xf>
    <xf numFmtId="165" fontId="72" fillId="30" borderId="0" xfId="0" applyNumberFormat="1" applyFont="1" applyFill="1" applyAlignment="1" applyProtection="1">
      <alignment horizontal="left" vertical="center" wrapText="1" indent="4"/>
      <protection/>
    </xf>
    <xf numFmtId="171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indent="3"/>
      <protection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>
      <alignment horizontal="left" vertical="center" indent="1"/>
    </xf>
    <xf numFmtId="165" fontId="75" fillId="30" borderId="0" xfId="0" applyNumberFormat="1" applyFont="1" applyFill="1" applyAlignment="1" applyProtection="1" quotePrefix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indent="1"/>
      <protection/>
    </xf>
    <xf numFmtId="213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left" indent="1"/>
      <protection locked="0"/>
    </xf>
    <xf numFmtId="4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>
      <alignment horizontal="center" vertical="center"/>
    </xf>
    <xf numFmtId="217" fontId="84" fillId="30" borderId="0" xfId="0" applyNumberFormat="1" applyFont="1" applyFill="1" applyBorder="1" applyAlignment="1" applyProtection="1">
      <alignment horizontal="left" wrapText="1" indent="1"/>
      <protection locked="0"/>
    </xf>
    <xf numFmtId="165" fontId="75" fillId="30" borderId="20" xfId="0" applyNumberFormat="1" applyFont="1" applyFill="1" applyBorder="1" applyAlignment="1" applyProtection="1">
      <alignment horizontal="left" vertical="center"/>
      <protection locked="0"/>
    </xf>
    <xf numFmtId="165" fontId="75" fillId="30" borderId="20" xfId="0" applyNumberFormat="1" applyFont="1" applyFill="1" applyBorder="1" applyAlignment="1" applyProtection="1">
      <alignment horizontal="center" vertical="center"/>
      <protection locked="0"/>
    </xf>
    <xf numFmtId="165" fontId="75" fillId="30" borderId="20" xfId="0" applyNumberFormat="1" applyFont="1" applyFill="1" applyBorder="1" applyAlignment="1">
      <alignment horizontal="center" vertical="center"/>
    </xf>
    <xf numFmtId="4" fontId="75" fillId="30" borderId="2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 horizontal="left" indent="1"/>
      <protection/>
    </xf>
    <xf numFmtId="165" fontId="72" fillId="30" borderId="0" xfId="0" applyNumberFormat="1" applyFont="1" applyFill="1" applyAlignment="1">
      <alignment horizontal="center" vertical="center"/>
    </xf>
    <xf numFmtId="49" fontId="72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left" indent="2"/>
      <protection/>
    </xf>
    <xf numFmtId="165" fontId="72" fillId="30" borderId="0" xfId="0" applyNumberFormat="1" applyFont="1" applyFill="1" applyAlignment="1" quotePrefix="1">
      <alignment horizontal="center" vertical="center"/>
    </xf>
    <xf numFmtId="165" fontId="75" fillId="30" borderId="0" xfId="0" applyNumberFormat="1" applyFont="1" applyFill="1" applyAlignment="1" applyProtection="1">
      <alignment horizontal="left" indent="2"/>
      <protection/>
    </xf>
    <xf numFmtId="165" fontId="74" fillId="30" borderId="0" xfId="0" applyNumberFormat="1" applyFont="1" applyFill="1" applyAlignment="1">
      <alignment horizontal="center" vertical="center"/>
    </xf>
    <xf numFmtId="165" fontId="72" fillId="30" borderId="0" xfId="0" applyNumberFormat="1" applyFont="1" applyFill="1" applyAlignment="1" applyProtection="1">
      <alignment horizontal="left" wrapText="1" indent="4"/>
      <protection/>
    </xf>
    <xf numFmtId="165" fontId="73" fillId="30" borderId="0" xfId="0" applyNumberFormat="1" applyFont="1" applyFill="1" applyAlignment="1">
      <alignment horizontal="center" vertical="center"/>
    </xf>
    <xf numFmtId="165" fontId="72" fillId="30" borderId="0" xfId="0" applyNumberFormat="1" applyFont="1" applyFill="1" applyAlignment="1" applyProtection="1">
      <alignment horizontal="left" indent="4"/>
      <protection/>
    </xf>
    <xf numFmtId="165" fontId="72" fillId="30" borderId="0" xfId="0" applyNumberFormat="1" applyFont="1" applyFill="1" applyAlignment="1">
      <alignment horizontal="center"/>
    </xf>
    <xf numFmtId="49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wrapText="1" indent="2"/>
      <protection/>
    </xf>
    <xf numFmtId="165" fontId="74" fillId="3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>
      <alignment horizontal="left" indent="4"/>
    </xf>
    <xf numFmtId="4" fontId="72" fillId="30" borderId="0" xfId="0" applyNumberFormat="1" applyFont="1" applyFill="1" applyAlignment="1">
      <alignment horizontal="center" vertical="center"/>
    </xf>
    <xf numFmtId="4" fontId="75" fillId="30" borderId="0" xfId="0" applyNumberFormat="1" applyFont="1" applyFill="1" applyAlignment="1" applyProtection="1">
      <alignment horizontal="center" vertical="center"/>
      <protection/>
    </xf>
    <xf numFmtId="4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>
      <alignment horizontal="left" wrapText="1" indent="1"/>
    </xf>
    <xf numFmtId="165" fontId="75" fillId="30" borderId="21" xfId="0" applyNumberFormat="1" applyFont="1" applyFill="1" applyBorder="1" applyAlignment="1" applyProtection="1">
      <alignment horizontal="left" vertical="center"/>
      <protection/>
    </xf>
    <xf numFmtId="165" fontId="75" fillId="30" borderId="21" xfId="0" applyNumberFormat="1" applyFont="1" applyFill="1" applyBorder="1" applyAlignment="1" applyProtection="1">
      <alignment horizontal="center" vertical="center"/>
      <protection locked="0"/>
    </xf>
    <xf numFmtId="165" fontId="74" fillId="30" borderId="21" xfId="0" applyNumberFormat="1" applyFont="1" applyFill="1" applyBorder="1" applyAlignment="1" applyProtection="1">
      <alignment horizontal="center" vertical="center"/>
      <protection locked="0"/>
    </xf>
    <xf numFmtId="4" fontId="75" fillId="30" borderId="21" xfId="116" applyNumberFormat="1" applyFont="1" applyFill="1" applyBorder="1" applyAlignment="1" applyProtection="1">
      <alignment horizontal="center" vertical="center"/>
      <protection/>
    </xf>
    <xf numFmtId="166" fontId="72" fillId="30" borderId="0" xfId="0" applyNumberFormat="1" applyFont="1" applyFill="1" applyBorder="1" applyAlignment="1" applyProtection="1">
      <alignment horizontal="center"/>
      <protection locked="0"/>
    </xf>
    <xf numFmtId="4" fontId="75" fillId="30" borderId="0" xfId="116" applyNumberFormat="1" applyFont="1" applyFill="1" applyBorder="1" applyAlignment="1" applyProtection="1">
      <alignment horizontal="right" vertical="center"/>
      <protection/>
    </xf>
    <xf numFmtId="4" fontId="72" fillId="30" borderId="0" xfId="0" applyNumberFormat="1" applyFont="1" applyFill="1" applyBorder="1" applyAlignment="1" applyProtection="1">
      <alignment horizontal="center"/>
      <protection locked="0"/>
    </xf>
    <xf numFmtId="0" fontId="75" fillId="30" borderId="0" xfId="0" applyFont="1" applyFill="1" applyBorder="1" applyAlignment="1">
      <alignment horizontal="center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6" fontId="75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20" xfId="0" applyNumberFormat="1" applyFont="1" applyFill="1" applyBorder="1" applyAlignment="1">
      <alignment horizontal="center" vertical="top" wrapText="1"/>
    </xf>
    <xf numFmtId="165" fontId="75" fillId="30" borderId="0" xfId="0" applyNumberFormat="1" applyFont="1" applyFill="1" applyBorder="1" applyAlignment="1">
      <alignment horizontal="center" vertical="top" wrapText="1"/>
    </xf>
    <xf numFmtId="49" fontId="75" fillId="30" borderId="0" xfId="0" applyNumberFormat="1" applyFont="1" applyFill="1" applyBorder="1" applyAlignment="1" applyProtection="1">
      <alignment horizontal="center" wrapText="1"/>
      <protection locked="0"/>
    </xf>
    <xf numFmtId="49" fontId="75" fillId="30" borderId="0" xfId="0" applyNumberFormat="1" applyFont="1" applyFill="1" applyBorder="1" applyAlignment="1" applyProtection="1">
      <alignment horizontal="center"/>
      <protection locked="0"/>
    </xf>
  </cellXfs>
  <cellStyles count="436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_BGC 2014 trim 18 iulie retea si semestru -cu MF tinta 8400" xfId="17"/>
    <cellStyle name="_1_²ÜºÈÆø?0*Normal_laroux_7_laroux_1_²ÜºÈÆø (³é³Ýó Ø.)?_x0007_!ß&quot;VQ_x0006_?_x0006_?ults?_x0006_$Currency [0]_laroux_5_results_Sheet1?_x001C_Currency [_BGC rectificare MFP 3 decembrie  retea ora 12 " xfId="18"/>
    <cellStyle name="1 indent" xfId="19"/>
    <cellStyle name="1 indent 2" xfId="20"/>
    <cellStyle name="1 indent_BGC rectificare MFP 3 decembrie  retea ora 12 " xfId="21"/>
    <cellStyle name="2 indents" xfId="22"/>
    <cellStyle name="2 indents 2" xfId="23"/>
    <cellStyle name="2 indents_BGC rectificare MFP 3 decembrie  retea ora 12 " xfId="24"/>
    <cellStyle name="20 % - Accent1" xfId="25"/>
    <cellStyle name="20 % - Accent2" xfId="26"/>
    <cellStyle name="20 % - Accent3" xfId="27"/>
    <cellStyle name="20 % - Accent4" xfId="28"/>
    <cellStyle name="20 % - Accent5" xfId="29"/>
    <cellStyle name="20 % - Accent6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3 indents" xfId="37"/>
    <cellStyle name="3 indents 2" xfId="38"/>
    <cellStyle name="3 indents_BGC rectificare MFP 3 decembrie  retea ora 12 " xfId="39"/>
    <cellStyle name="4 indents" xfId="40"/>
    <cellStyle name="4 indents 2" xfId="41"/>
    <cellStyle name="4 indents_BGC rectificare MFP 3 decembrie  retea ora 12 " xfId="42"/>
    <cellStyle name="40 % - Accent1" xfId="43"/>
    <cellStyle name="40 % - Accent2" xfId="44"/>
    <cellStyle name="40 % - Accent3" xfId="45"/>
    <cellStyle name="40 % - Accent4" xfId="46"/>
    <cellStyle name="40 % - Accent5" xfId="47"/>
    <cellStyle name="40 % - Accent6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 indents" xfId="55"/>
    <cellStyle name="5 indents 2" xfId="56"/>
    <cellStyle name="5 indents_BGC rectificare MFP 3 decembrie  retea ora 12 " xfId="57"/>
    <cellStyle name="60 % - Accent1" xfId="58"/>
    <cellStyle name="60 % - Accent2" xfId="59"/>
    <cellStyle name="60 % - Accent3" xfId="60"/>
    <cellStyle name="60 % - Accent4" xfId="61"/>
    <cellStyle name="60 % - Accent5" xfId="62"/>
    <cellStyle name="60 % - Accent6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Aeia?nnueea" xfId="76"/>
    <cellStyle name="Ãèïåðññûëêà" xfId="77"/>
    <cellStyle name="al_laroux_7_laroux_1_²ðò²Ê´²ÜÎ?_x001F_Normal_laroux_7_laroux_1_²ÜºÈÆø?0*Normal_laroux_7_laroux_1_²ÜºÈÆø (³é³Ýó Ø.)?" xfId="78"/>
    <cellStyle name="Array" xfId="79"/>
    <cellStyle name="Array Enter" xfId="80"/>
    <cellStyle name="Array Enter 2" xfId="81"/>
    <cellStyle name="Array Enter_BGC rectificare MFP 3 decembrie  retea ora 12 " xfId="82"/>
    <cellStyle name="Array_BGC 2014 trim 18 iulie retea si semestru -cu MF tinta 8400" xfId="83"/>
    <cellStyle name="Avertissement" xfId="84"/>
    <cellStyle name="Bad" xfId="85"/>
    <cellStyle name="Body" xfId="86"/>
    <cellStyle name="Bun" xfId="87"/>
    <cellStyle name="Calcul" xfId="88"/>
    <cellStyle name="Calculation" xfId="89"/>
    <cellStyle name="Celkem" xfId="90"/>
    <cellStyle name="Celkem 2" xfId="91"/>
    <cellStyle name="Celkem_BGC rectificare MFP 3 decembrie  retea ora 12 " xfId="92"/>
    <cellStyle name="Cellule liée" xfId="93"/>
    <cellStyle name="Celulă legată" xfId="94"/>
    <cellStyle name="Check Cell" xfId="95"/>
    <cellStyle name="clsAltData" xfId="96"/>
    <cellStyle name="clsAltMRVData" xfId="97"/>
    <cellStyle name="clsBlank" xfId="98"/>
    <cellStyle name="clsBlank 2" xfId="99"/>
    <cellStyle name="clsBlank_BGC rectificare MFP 3 decembrie  retea ora 12 " xfId="100"/>
    <cellStyle name="clsColumnHeader" xfId="101"/>
    <cellStyle name="clsData" xfId="102"/>
    <cellStyle name="clsDefault" xfId="103"/>
    <cellStyle name="clsDefault 2" xfId="104"/>
    <cellStyle name="clsDefault_BGC rectificare MFP 3 decembrie  retea ora 12 " xfId="105"/>
    <cellStyle name="clsFooter" xfId="106"/>
    <cellStyle name="clsIndexTableData" xfId="107"/>
    <cellStyle name="clsIndexTableHdr" xfId="108"/>
    <cellStyle name="clsIndexTableTitle" xfId="109"/>
    <cellStyle name="clsMRVData" xfId="110"/>
    <cellStyle name="clsReportFooter" xfId="111"/>
    <cellStyle name="clsReportHeader" xfId="112"/>
    <cellStyle name="clsRowHeader" xfId="113"/>
    <cellStyle name="clsScale" xfId="114"/>
    <cellStyle name="clsSection" xfId="115"/>
    <cellStyle name="Comma" xfId="116"/>
    <cellStyle name="Comma  - Style1" xfId="117"/>
    <cellStyle name="Comma  - Style2" xfId="118"/>
    <cellStyle name="Comma  - Style3" xfId="119"/>
    <cellStyle name="Comma  - Style4" xfId="120"/>
    <cellStyle name="Comma  - Style5" xfId="121"/>
    <cellStyle name="Comma  - Style6" xfId="122"/>
    <cellStyle name="Comma  - Style7" xfId="123"/>
    <cellStyle name="Comma  - Style8" xfId="124"/>
    <cellStyle name="Comma [0]" xfId="125"/>
    <cellStyle name="Comma 2" xfId="126"/>
    <cellStyle name="Comma 2 2" xfId="127"/>
    <cellStyle name="Comma 2_BGC rectificare MFP 3 decembrie  retea ora 12 " xfId="128"/>
    <cellStyle name="Comma 3" xfId="129"/>
    <cellStyle name="Comma 4" xfId="130"/>
    <cellStyle name="Comma(3)" xfId="131"/>
    <cellStyle name="Comma[mine]" xfId="132"/>
    <cellStyle name="Comma[mine] 2" xfId="133"/>
    <cellStyle name="Comma[mine]_BGC rectificare MFP 3 decembrie  retea ora 12 " xfId="134"/>
    <cellStyle name="Comma0" xfId="135"/>
    <cellStyle name="Comma0 - Style3" xfId="136"/>
    <cellStyle name="Comma0 2" xfId="137"/>
    <cellStyle name="Comma0_040902bgr_bop_active" xfId="138"/>
    <cellStyle name="Commentaire" xfId="139"/>
    <cellStyle name="cucu" xfId="140"/>
    <cellStyle name="Curren - Style3" xfId="141"/>
    <cellStyle name="Curren - Style4" xfId="142"/>
    <cellStyle name="Currency" xfId="143"/>
    <cellStyle name="Currency [0]" xfId="144"/>
    <cellStyle name="Currency0" xfId="145"/>
    <cellStyle name="Currency0 2" xfId="146"/>
    <cellStyle name="Currency0_BGC rectificare MFP 3 decembrie  retea ora 12 " xfId="147"/>
    <cellStyle name="Date" xfId="148"/>
    <cellStyle name="Date 2" xfId="149"/>
    <cellStyle name="Date_BGC rectificare MFP 3 decembrie  retea ora 12 " xfId="150"/>
    <cellStyle name="Datum" xfId="151"/>
    <cellStyle name="Datum 2" xfId="152"/>
    <cellStyle name="Datum_BGC rectificare MFP 3 decembrie  retea ora 12 " xfId="153"/>
    <cellStyle name="Dezimal [0]_laroux" xfId="154"/>
    <cellStyle name="Dezimal_laroux" xfId="155"/>
    <cellStyle name="Entrée" xfId="156"/>
    <cellStyle name="Eronat" xfId="157"/>
    <cellStyle name="Euro" xfId="158"/>
    <cellStyle name="Euro 2" xfId="159"/>
    <cellStyle name="Euro_BGC rectificare MFP 3 decembrie  retea ora 12 " xfId="160"/>
    <cellStyle name="Excel.Chart" xfId="161"/>
    <cellStyle name="Explanatory Text" xfId="162"/>
    <cellStyle name="Ezres [0]_10mell99" xfId="163"/>
    <cellStyle name="Ezres_10mell99" xfId="164"/>
    <cellStyle name="F2" xfId="165"/>
    <cellStyle name="F3" xfId="166"/>
    <cellStyle name="F4" xfId="167"/>
    <cellStyle name="F5" xfId="168"/>
    <cellStyle name="F5 - Style8" xfId="169"/>
    <cellStyle name="F5_BGC 2014 trim 18 iulie retea si semestru -cu MF tinta 8400" xfId="170"/>
    <cellStyle name="F6" xfId="171"/>
    <cellStyle name="F6 - Style5" xfId="172"/>
    <cellStyle name="F6_BGC 2014 trim 18 iulie retea si semestru -cu MF tinta 8400" xfId="173"/>
    <cellStyle name="F7" xfId="174"/>
    <cellStyle name="F7 - Style7" xfId="175"/>
    <cellStyle name="F7_BGC 2014 trim 18 iulie retea si semestru -cu MF tinta 8400" xfId="176"/>
    <cellStyle name="F8" xfId="177"/>
    <cellStyle name="F8 - Style6" xfId="178"/>
    <cellStyle name="F8_BGC 2014 trim 18 iulie retea si semestru -cu MF tinta 8400" xfId="179"/>
    <cellStyle name="Finanční0" xfId="180"/>
    <cellStyle name="Finanční0 2" xfId="181"/>
    <cellStyle name="Finanční0_BGC rectificare MFP 3 decembrie  retea ora 12 " xfId="182"/>
    <cellStyle name="Finanení0" xfId="183"/>
    <cellStyle name="Finanèní0" xfId="184"/>
    <cellStyle name="Finanení0 2" xfId="185"/>
    <cellStyle name="Finanèní0 2" xfId="186"/>
    <cellStyle name="Finanení0_BGC 2014 trim 18 iulie retea si semestru -cu MF tinta 8400" xfId="187"/>
    <cellStyle name="Finanèní0_BGC 2014 trim 18 iulie retea si semestru -cu MF tinta 8400" xfId="188"/>
    <cellStyle name="Finanení0_BGC rectificare MFP 3 decembrie  retea ora 12 " xfId="189"/>
    <cellStyle name="Finanèní0_BGC rectificare MFP 3 decembrie  retea ora 12 " xfId="190"/>
    <cellStyle name="Fixed" xfId="191"/>
    <cellStyle name="Fixed (0)" xfId="192"/>
    <cellStyle name="Fixed (0) 2" xfId="193"/>
    <cellStyle name="Fixed (0)_BGC rectificare MFP 3 decembrie  retea ora 12 " xfId="194"/>
    <cellStyle name="Fixed (1)" xfId="195"/>
    <cellStyle name="Fixed (1) 2" xfId="196"/>
    <cellStyle name="Fixed (1)_BGC rectificare MFP 3 decembrie  retea ora 12 " xfId="197"/>
    <cellStyle name="Fixed (2)" xfId="198"/>
    <cellStyle name="Fixed (2) 2" xfId="199"/>
    <cellStyle name="Fixed (2)_BGC rectificare MFP 3 decembrie  retea ora 12 " xfId="200"/>
    <cellStyle name="Fixed 2" xfId="201"/>
    <cellStyle name="Fixed_BGC 2014 trim 18 iulie retea si semestru -cu MF tinta 8400" xfId="202"/>
    <cellStyle name="fixed0 - Style4" xfId="203"/>
    <cellStyle name="Fixed1 - Style1" xfId="204"/>
    <cellStyle name="Fixed1 - Style2" xfId="205"/>
    <cellStyle name="Fixed2 - Style2" xfId="206"/>
    <cellStyle name="Followed Hyperlink" xfId="207"/>
    <cellStyle name="Good" xfId="208"/>
    <cellStyle name="Grey" xfId="209"/>
    <cellStyle name="Grey 2" xfId="210"/>
    <cellStyle name="Grey_BGC rectificare MFP 3 decembrie  retea ora 12 " xfId="211"/>
    <cellStyle name="Heading 1" xfId="212"/>
    <cellStyle name="Heading 2" xfId="213"/>
    <cellStyle name="Heading 3" xfId="214"/>
    <cellStyle name="Heading 4" xfId="215"/>
    <cellStyle name="Heading1 1" xfId="216"/>
    <cellStyle name="Heading2" xfId="217"/>
    <cellStyle name="Hiperhivatkozás" xfId="218"/>
    <cellStyle name="Hipervínculo_IIF" xfId="219"/>
    <cellStyle name="Hyperlink" xfId="220"/>
    <cellStyle name="Iau?iue_Eeno1" xfId="221"/>
    <cellStyle name="Ieșire" xfId="222"/>
    <cellStyle name="imf-one decimal" xfId="223"/>
    <cellStyle name="imf-one decimal 2" xfId="224"/>
    <cellStyle name="imf-one decimal_BGC rectificare MFP 3 decembrie  retea ora 12 " xfId="225"/>
    <cellStyle name="imf-zero decimal" xfId="226"/>
    <cellStyle name="imf-zero decimal 2" xfId="227"/>
    <cellStyle name="imf-zero decimal_BGC rectificare MFP 3 decembrie  retea ora 12 " xfId="228"/>
    <cellStyle name="Input" xfId="229"/>
    <cellStyle name="Input [yellow]" xfId="230"/>
    <cellStyle name="Input [yellow] 2" xfId="231"/>
    <cellStyle name="Input [yellow]_BGC rectificare MFP 3 decembrie  retea ora 12 " xfId="232"/>
    <cellStyle name="Insatisfaisant" xfId="233"/>
    <cellStyle name="Intrare" xfId="234"/>
    <cellStyle name="Ioe?uaaaoayny aeia?nnueea" xfId="235"/>
    <cellStyle name="Îáû÷íûé_AMD" xfId="236"/>
    <cellStyle name="Îòêðûâàâøàÿñÿ ãèïåðññûëêà" xfId="237"/>
    <cellStyle name="Label" xfId="238"/>
    <cellStyle name="leftli - Style3" xfId="239"/>
    <cellStyle name="Linked Cell" xfId="240"/>
    <cellStyle name="MacroCode" xfId="241"/>
    <cellStyle name="Már látott hiperhivatkozás" xfId="242"/>
    <cellStyle name="Měna0" xfId="243"/>
    <cellStyle name="Měna0 2" xfId="244"/>
    <cellStyle name="Měna0_BGC rectificare MFP 3 decembrie  retea ora 12 " xfId="245"/>
    <cellStyle name="měny_DEFLÁTORY  3q 1998" xfId="246"/>
    <cellStyle name="Millares [0]_11.1.3. bis" xfId="247"/>
    <cellStyle name="Millares_11.1.3. bis" xfId="248"/>
    <cellStyle name="Milliers [0]_Encours - Apr rééch" xfId="249"/>
    <cellStyle name="Milliers_Cash flows projection" xfId="250"/>
    <cellStyle name="Mina0" xfId="251"/>
    <cellStyle name="Mìna0" xfId="252"/>
    <cellStyle name="Mina0 2" xfId="253"/>
    <cellStyle name="Mìna0 2" xfId="254"/>
    <cellStyle name="Mina0_BGC 2014 trim 18 iulie retea si semestru -cu MF tinta 8400" xfId="255"/>
    <cellStyle name="Mìna0_BGC 2014 trim 18 iulie retea si semestru -cu MF tinta 8400" xfId="256"/>
    <cellStyle name="Mina0_BGC rectificare MFP 3 decembrie  retea ora 12 " xfId="257"/>
    <cellStyle name="Mìna0_BGC rectificare MFP 3 decembrie  retea ora 12 " xfId="258"/>
    <cellStyle name="Moneda [0]_11.1.3. bis" xfId="259"/>
    <cellStyle name="Moneda_11.1.3. bis" xfId="260"/>
    <cellStyle name="Monétaire [0]_Encours - Apr rééch" xfId="261"/>
    <cellStyle name="Monétaire_Encours - Apr rééch" xfId="262"/>
    <cellStyle name="Navadno_Slo" xfId="263"/>
    <cellStyle name="Nedefinován" xfId="264"/>
    <cellStyle name="Neutral" xfId="265"/>
    <cellStyle name="Neutre" xfId="266"/>
    <cellStyle name="Neutru" xfId="267"/>
    <cellStyle name="no dec" xfId="268"/>
    <cellStyle name="No-definido" xfId="269"/>
    <cellStyle name="Normaali_CENTRAL" xfId="270"/>
    <cellStyle name="Normal - Modelo1" xfId="271"/>
    <cellStyle name="Normal - Style1" xfId="272"/>
    <cellStyle name="Normal - Style2" xfId="273"/>
    <cellStyle name="Normal - Style3" xfId="274"/>
    <cellStyle name="Normal - Style5" xfId="275"/>
    <cellStyle name="Normal - Style6" xfId="276"/>
    <cellStyle name="Normal - Style7" xfId="277"/>
    <cellStyle name="Normal - Style8" xfId="278"/>
    <cellStyle name="Normal 10" xfId="279"/>
    <cellStyle name="Normal 2" xfId="280"/>
    <cellStyle name="Normal 2 2" xfId="281"/>
    <cellStyle name="Normal 2 3" xfId="282"/>
    <cellStyle name="Normal 2 3 2" xfId="283"/>
    <cellStyle name="Normal 2_BGC rectificare MFP 3 decembrie  retea ora 12 " xfId="284"/>
    <cellStyle name="Normal 3" xfId="285"/>
    <cellStyle name="Normal 4" xfId="286"/>
    <cellStyle name="Normal 5" xfId="287"/>
    <cellStyle name="Normal 5 2" xfId="288"/>
    <cellStyle name="Normal 5_BGC 2014 trim 18 iulie retea si semestru -cu MF tinta 8400" xfId="289"/>
    <cellStyle name="Normal 6" xfId="290"/>
    <cellStyle name="Normal 7" xfId="291"/>
    <cellStyle name="Normal 8" xfId="292"/>
    <cellStyle name="Normal 9" xfId="293"/>
    <cellStyle name="Normal Table" xfId="294"/>
    <cellStyle name="Normal Table 2" xfId="295"/>
    <cellStyle name="Normal Table_BGC rectificare MFP 3 decembrie  retea ora 12 " xfId="296"/>
    <cellStyle name="Normál_10mell99" xfId="297"/>
    <cellStyle name="Normal_realizari.bugete.2005" xfId="298"/>
    <cellStyle name="normálne_HDP-OD~1" xfId="299"/>
    <cellStyle name="normální_agricult_1" xfId="300"/>
    <cellStyle name="Normßl - Style1" xfId="301"/>
    <cellStyle name="Normßl - Style1 2" xfId="302"/>
    <cellStyle name="Normßl - Style1_BGC rectificare MFP 3 decembrie  retea ora 12 " xfId="303"/>
    <cellStyle name="Notă" xfId="304"/>
    <cellStyle name="Note" xfId="305"/>
    <cellStyle name="Ôèíàíñîâûé_Tranche" xfId="306"/>
    <cellStyle name="Output" xfId="307"/>
    <cellStyle name="Pénznem [0]_10mell99" xfId="308"/>
    <cellStyle name="Pénznem_10mell99" xfId="309"/>
    <cellStyle name="Percen - Style1" xfId="310"/>
    <cellStyle name="Percent" xfId="311"/>
    <cellStyle name="Percent [2]" xfId="312"/>
    <cellStyle name="Percent [2] 2" xfId="313"/>
    <cellStyle name="Percent [2]_BGC rectificare MFP 3 decembrie  retea ora 12 " xfId="314"/>
    <cellStyle name="Percent 2" xfId="315"/>
    <cellStyle name="Percent 2 2" xfId="316"/>
    <cellStyle name="Percent 2_BGC rectificare MFP 3 decembrie  retea ora 12 " xfId="317"/>
    <cellStyle name="Percent 3" xfId="318"/>
    <cellStyle name="Percent 4" xfId="319"/>
    <cellStyle name="Percent 5" xfId="320"/>
    <cellStyle name="percentage difference" xfId="321"/>
    <cellStyle name="percentage difference 2" xfId="322"/>
    <cellStyle name="percentage difference one decimal" xfId="323"/>
    <cellStyle name="percentage difference one decimal 2" xfId="324"/>
    <cellStyle name="percentage difference one decimal_BGC rectificare MFP 3 decembrie  retea ora 12 " xfId="325"/>
    <cellStyle name="percentage difference zero decimal" xfId="326"/>
    <cellStyle name="percentage difference zero decimal 2" xfId="327"/>
    <cellStyle name="percentage difference zero decimal_BGC rectificare MFP 3 decembrie  retea ora 12 " xfId="328"/>
    <cellStyle name="percentage difference_BGC 2014 trim 18 iulie retea si semestru -cu MF tinta 8400" xfId="329"/>
    <cellStyle name="Pevný" xfId="330"/>
    <cellStyle name="Pevný 2" xfId="331"/>
    <cellStyle name="Pevný_BGC rectificare MFP 3 decembrie  retea ora 12 " xfId="332"/>
    <cellStyle name="Presentation" xfId="333"/>
    <cellStyle name="Presentation 2" xfId="334"/>
    <cellStyle name="Presentation_BGC rectificare MFP 3 decembrie  retea ora 12 " xfId="335"/>
    <cellStyle name="Publication" xfId="336"/>
    <cellStyle name="Red Text" xfId="337"/>
    <cellStyle name="reduced" xfId="338"/>
    <cellStyle name="s1" xfId="339"/>
    <cellStyle name="Satisfaisant" xfId="340"/>
    <cellStyle name="Sortie" xfId="341"/>
    <cellStyle name="Standard_laroux" xfId="342"/>
    <cellStyle name="STYL1 - Style1" xfId="343"/>
    <cellStyle name="Style1" xfId="344"/>
    <cellStyle name="Text" xfId="345"/>
    <cellStyle name="Text 2" xfId="346"/>
    <cellStyle name="Text avertisment" xfId="347"/>
    <cellStyle name="text BoldBlack" xfId="348"/>
    <cellStyle name="text BoldUnderline" xfId="349"/>
    <cellStyle name="text BoldUnderlineER" xfId="350"/>
    <cellStyle name="text BoldUndlnBlack" xfId="351"/>
    <cellStyle name="Text explicativ" xfId="352"/>
    <cellStyle name="text LightGreen" xfId="353"/>
    <cellStyle name="Text_BGC 2014 trim 18 iulie retea si semestru -cu MF tinta 8400" xfId="354"/>
    <cellStyle name="Texte explicatif" xfId="355"/>
    <cellStyle name="Title" xfId="356"/>
    <cellStyle name="Titlu" xfId="357"/>
    <cellStyle name="Titlu 1" xfId="358"/>
    <cellStyle name="Titlu 2" xfId="359"/>
    <cellStyle name="Titlu 3" xfId="360"/>
    <cellStyle name="Titlu 4" xfId="361"/>
    <cellStyle name="Titre" xfId="362"/>
    <cellStyle name="Titre 1" xfId="363"/>
    <cellStyle name="Titre 2" xfId="364"/>
    <cellStyle name="Titre 3" xfId="365"/>
    <cellStyle name="Titre 4" xfId="366"/>
    <cellStyle name="Titre_BGC rectificare MFP 3 decembrie  retea ora 12 " xfId="367"/>
    <cellStyle name="TopGrey" xfId="368"/>
    <cellStyle name="Total" xfId="369"/>
    <cellStyle name="Undefiniert" xfId="370"/>
    <cellStyle name="ux?_x0018_Normal_laroux_7_laroux_1?&quot;Normal_laroux_7_laroux_1_²ðò²Ê´²ÜÎ?_x001F_Normal_laroux_7_laroux_1_²ÜºÈÆø?0*Normal_laro" xfId="371"/>
    <cellStyle name="ux_1_²ÜºÈÆø (³é³Ýó Ø.)?_x0007_!ß&quot;VQ_x0006_?_x0006_?ults?_x0006_$Currency [0]_laroux_5_results_Sheet1?_x001C_Currency [0]_laroux_5_Sheet1?_x0015_Cur" xfId="372"/>
    <cellStyle name="Verificare celulă" xfId="373"/>
    <cellStyle name="Vérification" xfId="374"/>
    <cellStyle name="Währung [0]_laroux" xfId="375"/>
    <cellStyle name="Währung_laroux" xfId="376"/>
    <cellStyle name="Warning Text" xfId="377"/>
    <cellStyle name="WebAnchor1" xfId="378"/>
    <cellStyle name="WebAnchor1 2" xfId="379"/>
    <cellStyle name="WebAnchor1_BGC rectificare MFP 3 decembrie  retea ora 12 " xfId="380"/>
    <cellStyle name="WebAnchor2" xfId="381"/>
    <cellStyle name="WebAnchor2 2" xfId="382"/>
    <cellStyle name="WebAnchor2_BGC rectificare MFP 3 decembrie  retea ora 12 " xfId="383"/>
    <cellStyle name="WebAnchor3" xfId="384"/>
    <cellStyle name="WebAnchor3 2" xfId="385"/>
    <cellStyle name="WebAnchor3_BGC rectificare MFP 3 decembrie  retea ora 12 " xfId="386"/>
    <cellStyle name="WebAnchor4" xfId="387"/>
    <cellStyle name="WebAnchor4 2" xfId="388"/>
    <cellStyle name="WebAnchor4_BGC rectificare MFP 3 decembrie  retea ora 12 " xfId="389"/>
    <cellStyle name="WebAnchor5" xfId="390"/>
    <cellStyle name="WebAnchor5 2" xfId="391"/>
    <cellStyle name="WebAnchor5_BGC rectificare MFP 3 decembrie  retea ora 12 " xfId="392"/>
    <cellStyle name="WebAnchor6" xfId="393"/>
    <cellStyle name="WebAnchor6 2" xfId="394"/>
    <cellStyle name="WebAnchor6_BGC rectificare MFP 3 decembrie  retea ora 12 " xfId="395"/>
    <cellStyle name="WebAnchor7" xfId="396"/>
    <cellStyle name="WebAnchor7 2" xfId="397"/>
    <cellStyle name="WebAnchor7_BGC rectificare MFP 3 decembrie  retea ora 12 " xfId="398"/>
    <cellStyle name="Webexclude" xfId="399"/>
    <cellStyle name="Webexclude 2" xfId="400"/>
    <cellStyle name="Webexclude_BGC rectificare MFP 3 decembrie  retea ora 12 " xfId="401"/>
    <cellStyle name="WebFN" xfId="402"/>
    <cellStyle name="WebFN1" xfId="403"/>
    <cellStyle name="WebFN1 2" xfId="404"/>
    <cellStyle name="WebFN1_BGC rectificare MFP 3 decembrie  retea ora 12 " xfId="405"/>
    <cellStyle name="WebFN2" xfId="406"/>
    <cellStyle name="WebFN2 2" xfId="407"/>
    <cellStyle name="WebFN2_BGC rectificare MFP 3 decembrie  retea ora 12 " xfId="408"/>
    <cellStyle name="WebFN3" xfId="409"/>
    <cellStyle name="WebFN3 2" xfId="410"/>
    <cellStyle name="WebFN3_BGC rectificare MFP 3 decembrie  retea ora 12 " xfId="411"/>
    <cellStyle name="WebFN4" xfId="412"/>
    <cellStyle name="WebFN4 2" xfId="413"/>
    <cellStyle name="WebFN4_BGC rectificare MFP 3 decembrie  retea ora 12 " xfId="414"/>
    <cellStyle name="WebHR" xfId="415"/>
    <cellStyle name="WebHR 2" xfId="416"/>
    <cellStyle name="WebHR_BGC rectificare MFP 3 decembrie  retea ora 12 " xfId="417"/>
    <cellStyle name="WebIndent1" xfId="418"/>
    <cellStyle name="WebIndent1 2" xfId="419"/>
    <cellStyle name="WebIndent1_BGC rectificare MFP 3 decembrie  retea ora 12 " xfId="420"/>
    <cellStyle name="WebIndent1wFN3" xfId="421"/>
    <cellStyle name="WebIndent1wFN3 2" xfId="422"/>
    <cellStyle name="WebIndent1wFN3_BGC rectificare MFP 3 decembrie  retea ora 12 " xfId="423"/>
    <cellStyle name="WebIndent2" xfId="424"/>
    <cellStyle name="WebIndent2 2" xfId="425"/>
    <cellStyle name="WebIndent2_BGC rectificare MFP 3 decembrie  retea ora 12 " xfId="426"/>
    <cellStyle name="WebNoBR" xfId="427"/>
    <cellStyle name="WebNoBR 2" xfId="428"/>
    <cellStyle name="WebNoBR_BGC rectificare MFP 3 decembrie  retea ora 12 " xfId="429"/>
    <cellStyle name="Záhlaví 1" xfId="430"/>
    <cellStyle name="Záhlaví 2" xfId="431"/>
    <cellStyle name="zero" xfId="432"/>
    <cellStyle name="ДАТА" xfId="433"/>
    <cellStyle name="Денежный [0]_453" xfId="434"/>
    <cellStyle name="Денежный_453" xfId="435"/>
    <cellStyle name="ЗАГОЛОВОК1" xfId="436"/>
    <cellStyle name="ЗАГОЛОВОК2" xfId="437"/>
    <cellStyle name="ИТОГОВЫЙ" xfId="438"/>
    <cellStyle name="Обычный_02-682" xfId="439"/>
    <cellStyle name="Открывавшаяся гиперссылка_Table_B_1999_2000_2001" xfId="440"/>
    <cellStyle name="ПРОЦЕНТНЫЙ_BOPENGC" xfId="441"/>
    <cellStyle name="ТЕКСТ" xfId="442"/>
    <cellStyle name="Тысячи [0]_Dk98" xfId="443"/>
    <cellStyle name="Тысячи_Dk98" xfId="444"/>
    <cellStyle name="УровеньСтолб_1_Структура державного боргу" xfId="445"/>
    <cellStyle name="УровеньСтрок_1_Структура державного боргу" xfId="446"/>
    <cellStyle name="ФИКСИРОВАННЫЙ" xfId="447"/>
    <cellStyle name="Финансовый [0]_453" xfId="448"/>
    <cellStyle name="Финансовый_1 квартал-уточ.платежі" xfId="4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4\12%20decembrie%202014\bgc%20decembrie%202014%20in%20lucru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 2"/>
      <sheetName val="decembrie "/>
      <sheetName val="dec  2014 (in luna)"/>
      <sheetName val="UAT dec 2014"/>
      <sheetName val="2013 - 2014"/>
      <sheetName val="progr.%.exec"/>
      <sheetName val=" consolidari dec"/>
      <sheetName val="UAT dec 2014 (2)"/>
      <sheetName val=" BGC 2014 retea "/>
      <sheetName val="2013 - 2014 (diferente)"/>
      <sheetName val="UAT nov 2014 (2)"/>
      <sheetName val="nov 2014 (in luna)val"/>
      <sheetName val="UAT oct 2014 val"/>
      <sheetName val="estim nov 2014 (val)"/>
      <sheetName val="dob_trez"/>
      <sheetName val="SPECIAL_AND"/>
      <sheetName val="CNADN_ex"/>
      <sheetName val="BGC"/>
      <sheetName val="Sinteza - Anexa executie progam"/>
      <sheetName val="dec DS 2013 "/>
      <sheetName val="noiembrie  2013 "/>
      <sheetName val="dec2013"/>
      <sheetName val="prog 2014"/>
      <sheetName val="octombrie  2013 Engl"/>
      <sheetName val="SPECIAL_AND (in luna sep)"/>
      <sheetName val="pres (DS)"/>
      <sheetName val="bgc desfasurat"/>
    </sheetNames>
    <sheetDataSet>
      <sheetData sheetId="3">
        <row r="127">
          <cell r="J127">
            <v>8929.222000000002</v>
          </cell>
        </row>
        <row r="128">
          <cell r="J128">
            <v>208.32600000000002</v>
          </cell>
        </row>
      </sheetData>
      <sheetData sheetId="6">
        <row r="120">
          <cell r="I120">
            <v>242.467182</v>
          </cell>
        </row>
        <row r="126">
          <cell r="I126">
            <v>0.000104</v>
          </cell>
        </row>
        <row r="127">
          <cell r="I127">
            <v>39.698208</v>
          </cell>
        </row>
        <row r="128">
          <cell r="I128">
            <v>0.129192</v>
          </cell>
        </row>
        <row r="135">
          <cell r="I135">
            <v>61.588354980000005</v>
          </cell>
        </row>
        <row r="136">
          <cell r="I136">
            <v>0</v>
          </cell>
        </row>
        <row r="138">
          <cell r="I138">
            <v>0.593527</v>
          </cell>
        </row>
        <row r="158">
          <cell r="I158">
            <v>3636.149683</v>
          </cell>
        </row>
        <row r="159">
          <cell r="I159">
            <v>7051.274</v>
          </cell>
        </row>
        <row r="181">
          <cell r="I181">
            <v>0</v>
          </cell>
        </row>
        <row r="183">
          <cell r="I183">
            <v>0</v>
          </cell>
        </row>
      </sheetData>
      <sheetData sheetId="15">
        <row r="82">
          <cell r="C82">
            <v>3859.6677999999997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D259"/>
  <sheetViews>
    <sheetView showZeros="0" tabSelected="1" zoomScale="75" zoomScaleNormal="75" zoomScaleSheetLayoutView="55" zoomScalePageLayoutView="0" workbookViewId="0" topLeftCell="A1">
      <pane xSplit="3" ySplit="18" topLeftCell="D19" activePane="bottomRight" state="frozen"/>
      <selection pane="topLeft" activeCell="A1" sqref="A1"/>
      <selection pane="topRight" activeCell="D1" sqref="D1"/>
      <selection pane="bottomLeft" activeCell="A19" sqref="A19"/>
      <selection pane="bottomRight" activeCell="I13" sqref="I13"/>
    </sheetView>
  </sheetViews>
  <sheetFormatPr defaultColWidth="8.8515625" defaultRowHeight="19.5" customHeight="1" outlineLevelRow="1"/>
  <cols>
    <col min="1" max="2" width="3.8515625" style="2" customWidth="1"/>
    <col min="3" max="3" width="43.421875" style="1" customWidth="1"/>
    <col min="4" max="4" width="20.57421875" style="1" customWidth="1"/>
    <col min="5" max="5" width="12.140625" style="1" customWidth="1"/>
    <col min="6" max="6" width="17.00390625" style="14" customWidth="1"/>
    <col min="7" max="7" width="13.8515625" style="14" customWidth="1"/>
    <col min="8" max="8" width="16.8515625" style="14" customWidth="1"/>
    <col min="9" max="9" width="11.57421875" style="14" customWidth="1"/>
    <col min="10" max="10" width="11.57421875" style="1" customWidth="1"/>
    <col min="11" max="11" width="13.28125" style="1" customWidth="1"/>
    <col min="12" max="12" width="11.00390625" style="1" customWidth="1"/>
    <col min="13" max="13" width="13.7109375" style="1" customWidth="1"/>
    <col min="14" max="14" width="12.140625" style="6" customWidth="1"/>
    <col min="15" max="15" width="12.421875" style="1" customWidth="1"/>
    <col min="16" max="16" width="12.7109375" style="6" customWidth="1"/>
    <col min="17" max="17" width="10.421875" style="1" customWidth="1"/>
    <col min="18" max="18" width="11.7109375" style="6" customWidth="1"/>
    <col min="19" max="19" width="9.57421875" style="7" customWidth="1"/>
    <col min="20" max="20" width="13.00390625" style="2" hidden="1" customWidth="1"/>
    <col min="21" max="21" width="13.421875" style="2" hidden="1" customWidth="1"/>
    <col min="22" max="22" width="9.140625" style="2" hidden="1" customWidth="1"/>
    <col min="23" max="26" width="0" style="2" hidden="1" customWidth="1"/>
    <col min="27" max="27" width="9.140625" style="2" hidden="1" customWidth="1"/>
    <col min="28" max="30" width="0" style="2" hidden="1" customWidth="1"/>
    <col min="31" max="31" width="11.7109375" style="2" hidden="1" customWidth="1"/>
    <col min="32" max="33" width="0" style="2" hidden="1" customWidth="1"/>
    <col min="34" max="34" width="10.421875" style="2" hidden="1" customWidth="1"/>
    <col min="35" max="36" width="11.7109375" style="2" hidden="1" customWidth="1"/>
    <col min="37" max="37" width="10.421875" style="2" hidden="1" customWidth="1"/>
    <col min="38" max="38" width="0" style="2" hidden="1" customWidth="1"/>
    <col min="39" max="39" width="9.140625" style="2" hidden="1" customWidth="1"/>
    <col min="40" max="40" width="0" style="2" hidden="1" customWidth="1"/>
    <col min="41" max="41" width="9.140625" style="2" hidden="1" customWidth="1"/>
    <col min="42" max="42" width="0" style="2" hidden="1" customWidth="1"/>
    <col min="43" max="43" width="9.140625" style="2" hidden="1" customWidth="1"/>
    <col min="44" max="53" width="0" style="2" hidden="1" customWidth="1"/>
    <col min="54" max="54" width="10.421875" style="2" hidden="1" customWidth="1"/>
    <col min="55" max="55" width="0" style="2" hidden="1" customWidth="1"/>
    <col min="56" max="56" width="10.421875" style="2" hidden="1" customWidth="1"/>
    <col min="57" max="57" width="0" style="2" hidden="1" customWidth="1"/>
    <col min="58" max="58" width="17.140625" style="2" bestFit="1" customWidth="1"/>
    <col min="59" max="59" width="9.140625" style="2" bestFit="1" customWidth="1"/>
    <col min="60" max="16384" width="8.8515625" style="2" customWidth="1"/>
  </cols>
  <sheetData>
    <row r="1" spans="4:10" ht="23.25" customHeight="1">
      <c r="D1" s="2"/>
      <c r="E1" s="2"/>
      <c r="F1" s="3"/>
      <c r="G1" s="3"/>
      <c r="H1" s="3"/>
      <c r="I1" s="4"/>
      <c r="J1" s="5"/>
    </row>
    <row r="2" spans="3:19" ht="9.75" customHeight="1">
      <c r="C2" s="2"/>
      <c r="D2" s="8"/>
      <c r="E2" s="9"/>
      <c r="F2" s="10"/>
      <c r="G2" s="10"/>
      <c r="H2" s="10"/>
      <c r="I2" s="10"/>
      <c r="J2" s="8"/>
      <c r="K2" s="11"/>
      <c r="L2" s="9"/>
      <c r="M2" s="2"/>
      <c r="N2" s="12"/>
      <c r="O2" s="138"/>
      <c r="P2" s="138"/>
      <c r="Q2" s="138"/>
      <c r="R2" s="138"/>
      <c r="S2" s="138"/>
    </row>
    <row r="3" spans="3:19" ht="19.5" customHeight="1" outlineLevel="1">
      <c r="C3" s="137" t="s">
        <v>0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</row>
    <row r="4" spans="3:19" ht="15.75" outlineLevel="1">
      <c r="C4" s="144" t="s">
        <v>1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</row>
    <row r="5" spans="3:19" ht="15.75" hidden="1" outlineLevel="1"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</row>
    <row r="6" ht="24" customHeight="1" hidden="1" outlineLevel="1"/>
    <row r="7" spans="3:19" ht="15.75" customHeight="1" outlineLevel="1">
      <c r="C7" s="15"/>
      <c r="D7" s="15"/>
      <c r="E7" s="15"/>
      <c r="F7" s="16"/>
      <c r="G7" s="17"/>
      <c r="H7" s="16"/>
      <c r="I7" s="16"/>
      <c r="K7" s="15"/>
      <c r="L7" s="15"/>
      <c r="M7" s="15"/>
      <c r="N7" s="15"/>
      <c r="O7" s="15"/>
      <c r="P7" s="15"/>
      <c r="Q7" s="6" t="s">
        <v>2</v>
      </c>
      <c r="R7" s="18">
        <v>674300</v>
      </c>
      <c r="S7" s="15"/>
    </row>
    <row r="8" spans="3:19" ht="15.75" outlineLevel="1">
      <c r="C8" s="3"/>
      <c r="D8" s="19"/>
      <c r="E8" s="20"/>
      <c r="F8" s="21"/>
      <c r="G8" s="21"/>
      <c r="H8" s="21"/>
      <c r="I8" s="21"/>
      <c r="J8" s="15"/>
      <c r="K8" s="2"/>
      <c r="L8" s="2"/>
      <c r="M8" s="2"/>
      <c r="N8" s="11"/>
      <c r="O8" s="20"/>
      <c r="P8" s="22"/>
      <c r="Q8" s="20"/>
      <c r="R8" s="22"/>
      <c r="S8" s="23" t="s">
        <v>3</v>
      </c>
    </row>
    <row r="9" spans="3:19" ht="15.75">
      <c r="C9" s="24"/>
      <c r="D9" s="25" t="s">
        <v>4</v>
      </c>
      <c r="E9" s="25" t="s">
        <v>4</v>
      </c>
      <c r="F9" s="26" t="s">
        <v>4</v>
      </c>
      <c r="G9" s="26" t="s">
        <v>4</v>
      </c>
      <c r="H9" s="26" t="s">
        <v>5</v>
      </c>
      <c r="I9" s="26" t="s">
        <v>6</v>
      </c>
      <c r="J9" s="25" t="s">
        <v>4</v>
      </c>
      <c r="K9" s="25" t="s">
        <v>7</v>
      </c>
      <c r="L9" s="25" t="s">
        <v>8</v>
      </c>
      <c r="M9" s="25" t="s">
        <v>8</v>
      </c>
      <c r="N9" s="27" t="s">
        <v>9</v>
      </c>
      <c r="O9" s="25" t="s">
        <v>10</v>
      </c>
      <c r="P9" s="28" t="s">
        <v>9</v>
      </c>
      <c r="Q9" s="25" t="s">
        <v>11</v>
      </c>
      <c r="R9" s="141" t="s">
        <v>12</v>
      </c>
      <c r="S9" s="141"/>
    </row>
    <row r="10" spans="3:19" ht="15.75">
      <c r="C10" s="22"/>
      <c r="D10" s="29" t="s">
        <v>13</v>
      </c>
      <c r="E10" s="29" t="s">
        <v>14</v>
      </c>
      <c r="F10" s="30" t="s">
        <v>15</v>
      </c>
      <c r="G10" s="30" t="s">
        <v>16</v>
      </c>
      <c r="H10" s="30" t="s">
        <v>17</v>
      </c>
      <c r="I10" s="30" t="s">
        <v>18</v>
      </c>
      <c r="J10" s="29" t="s">
        <v>19</v>
      </c>
      <c r="K10" s="29" t="s">
        <v>18</v>
      </c>
      <c r="L10" s="29" t="s">
        <v>20</v>
      </c>
      <c r="M10" s="29" t="s">
        <v>21</v>
      </c>
      <c r="N10" s="31"/>
      <c r="O10" s="29" t="s">
        <v>22</v>
      </c>
      <c r="P10" s="32" t="s">
        <v>23</v>
      </c>
      <c r="Q10" s="33" t="s">
        <v>24</v>
      </c>
      <c r="R10" s="142"/>
      <c r="S10" s="142"/>
    </row>
    <row r="11" spans="3:19" ht="15.75" customHeight="1">
      <c r="C11" s="34"/>
      <c r="D11" s="29" t="s">
        <v>25</v>
      </c>
      <c r="E11" s="29" t="s">
        <v>26</v>
      </c>
      <c r="F11" s="30" t="s">
        <v>27</v>
      </c>
      <c r="G11" s="30" t="s">
        <v>28</v>
      </c>
      <c r="H11" s="30" t="s">
        <v>29</v>
      </c>
      <c r="I11" s="30" t="s">
        <v>30</v>
      </c>
      <c r="J11" s="29" t="s">
        <v>31</v>
      </c>
      <c r="K11" s="29" t="s">
        <v>32</v>
      </c>
      <c r="L11" s="29" t="s">
        <v>33</v>
      </c>
      <c r="M11" s="29" t="s">
        <v>34</v>
      </c>
      <c r="N11" s="31"/>
      <c r="O11" s="29" t="s">
        <v>35</v>
      </c>
      <c r="P11" s="32" t="s">
        <v>36</v>
      </c>
      <c r="Q11" s="33" t="s">
        <v>37</v>
      </c>
      <c r="R11" s="142"/>
      <c r="S11" s="142"/>
    </row>
    <row r="12" spans="3:19" ht="15.75">
      <c r="C12" s="35"/>
      <c r="D12" s="36"/>
      <c r="E12" s="29" t="s">
        <v>38</v>
      </c>
      <c r="F12" s="30"/>
      <c r="G12" s="30" t="s">
        <v>39</v>
      </c>
      <c r="H12" s="30" t="s">
        <v>40</v>
      </c>
      <c r="I12" s="30"/>
      <c r="J12" s="29" t="s">
        <v>41</v>
      </c>
      <c r="K12" s="29" t="s">
        <v>42</v>
      </c>
      <c r="L12" s="29"/>
      <c r="M12" s="29" t="s">
        <v>43</v>
      </c>
      <c r="N12" s="31"/>
      <c r="O12" s="29" t="s">
        <v>44</v>
      </c>
      <c r="P12" s="31" t="s">
        <v>45</v>
      </c>
      <c r="Q12" s="33" t="s">
        <v>46</v>
      </c>
      <c r="R12" s="142"/>
      <c r="S12" s="142"/>
    </row>
    <row r="13" spans="3:19" ht="15.75">
      <c r="C13" s="20"/>
      <c r="D13" s="2"/>
      <c r="E13" s="29" t="s">
        <v>47</v>
      </c>
      <c r="F13" s="30"/>
      <c r="G13" s="30"/>
      <c r="H13" s="30" t="s">
        <v>48</v>
      </c>
      <c r="I13" s="30"/>
      <c r="J13" s="29" t="s">
        <v>49</v>
      </c>
      <c r="K13" s="29"/>
      <c r="L13" s="29"/>
      <c r="M13" s="29" t="s">
        <v>50</v>
      </c>
      <c r="N13" s="31"/>
      <c r="O13" s="29"/>
      <c r="P13" s="31"/>
      <c r="Q13" s="33"/>
      <c r="R13" s="140" t="s">
        <v>51</v>
      </c>
      <c r="S13" s="139" t="s">
        <v>52</v>
      </c>
    </row>
    <row r="14" spans="3:19" ht="32.25" customHeight="1">
      <c r="C14" s="20"/>
      <c r="D14" s="2"/>
      <c r="E14" s="39"/>
      <c r="F14" s="39"/>
      <c r="G14" s="39"/>
      <c r="H14" s="30" t="s">
        <v>53</v>
      </c>
      <c r="I14" s="30"/>
      <c r="J14" s="40" t="s">
        <v>54</v>
      </c>
      <c r="K14" s="29"/>
      <c r="L14" s="29"/>
      <c r="M14" s="40" t="s">
        <v>55</v>
      </c>
      <c r="N14" s="31"/>
      <c r="O14" s="29"/>
      <c r="P14" s="31"/>
      <c r="Q14" s="33"/>
      <c r="R14" s="140"/>
      <c r="S14" s="139"/>
    </row>
    <row r="15" spans="3:19" ht="40.5" customHeight="1">
      <c r="C15" s="41"/>
      <c r="D15" s="42"/>
      <c r="E15" s="39"/>
      <c r="F15" s="43"/>
      <c r="G15" s="43"/>
      <c r="H15" s="2"/>
      <c r="I15" s="44"/>
      <c r="J15" s="40" t="s">
        <v>54</v>
      </c>
      <c r="K15" s="40"/>
      <c r="L15" s="40"/>
      <c r="N15" s="13"/>
      <c r="O15" s="40"/>
      <c r="P15" s="13"/>
      <c r="Q15" s="45"/>
      <c r="R15" s="140"/>
      <c r="S15" s="139"/>
    </row>
    <row r="16" spans="3:19" ht="13.5" customHeight="1">
      <c r="C16" s="41"/>
      <c r="D16" s="46"/>
      <c r="E16" s="2"/>
      <c r="F16" s="47"/>
      <c r="G16" s="48"/>
      <c r="H16" s="49"/>
      <c r="I16" s="44"/>
      <c r="J16" s="40" t="s">
        <v>56</v>
      </c>
      <c r="K16" s="40"/>
      <c r="L16" s="40"/>
      <c r="M16" s="40"/>
      <c r="N16" s="13"/>
      <c r="O16" s="40"/>
      <c r="P16" s="13"/>
      <c r="Q16" s="45"/>
      <c r="R16" s="37"/>
      <c r="S16" s="38"/>
    </row>
    <row r="17" spans="3:19" ht="25.5" customHeight="1">
      <c r="C17" s="50"/>
      <c r="D17" s="51"/>
      <c r="E17" s="2"/>
      <c r="F17" s="52"/>
      <c r="G17" s="53"/>
      <c r="H17" s="49"/>
      <c r="I17" s="44"/>
      <c r="J17" s="2" t="s">
        <v>57</v>
      </c>
      <c r="K17" s="54"/>
      <c r="L17" s="40"/>
      <c r="M17" s="40"/>
      <c r="N17" s="13"/>
      <c r="O17" s="40"/>
      <c r="P17" s="13"/>
      <c r="Q17" s="45"/>
      <c r="R17" s="13"/>
      <c r="S17" s="38"/>
    </row>
    <row r="18" spans="3:19" ht="9.75" customHeight="1">
      <c r="C18" s="55"/>
      <c r="D18" s="56"/>
      <c r="E18" s="57"/>
      <c r="F18" s="58"/>
      <c r="G18" s="57"/>
      <c r="H18" s="59"/>
      <c r="I18" s="59"/>
      <c r="J18" s="60"/>
      <c r="K18" s="57"/>
      <c r="L18" s="57"/>
      <c r="M18" s="57"/>
      <c r="N18" s="60"/>
      <c r="O18" s="57"/>
      <c r="P18" s="60"/>
      <c r="Q18" s="57"/>
      <c r="R18" s="61"/>
      <c r="S18" s="60"/>
    </row>
    <row r="19" spans="3:19" ht="25.5" customHeight="1">
      <c r="C19" s="67"/>
      <c r="D19" s="68"/>
      <c r="E19" s="69"/>
      <c r="G19" s="70"/>
      <c r="H19" s="70"/>
      <c r="I19" s="70">
        <v>0</v>
      </c>
      <c r="J19" s="60"/>
      <c r="K19" s="60"/>
      <c r="L19" s="60"/>
      <c r="M19" s="69"/>
      <c r="N19" s="71"/>
      <c r="O19" s="57"/>
      <c r="P19" s="71"/>
      <c r="Q19" s="69"/>
      <c r="R19" s="72"/>
      <c r="S19" s="60"/>
    </row>
    <row r="20" spans="3:34" s="73" customFormat="1" ht="25.5" customHeight="1">
      <c r="C20" s="74" t="s">
        <v>58</v>
      </c>
      <c r="D20" s="76">
        <f>D21+D37+D38+D39+D40+D41+D42++D43</f>
        <v>95370.08204500003</v>
      </c>
      <c r="E20" s="75">
        <f>E21+E37+E38+E39+E40+E41+E42</f>
        <v>62331.39985738889</v>
      </c>
      <c r="F20" s="76">
        <f aca="true" t="shared" si="0" ref="F20:M20">F21+F37+F38+F41+F42+F39+F40</f>
        <v>52328.380000000005</v>
      </c>
      <c r="G20" s="76">
        <f t="shared" si="0"/>
        <v>1788.776581</v>
      </c>
      <c r="H20" s="76">
        <f t="shared" si="0"/>
        <v>22883.030000000002</v>
      </c>
      <c r="I20" s="76">
        <f t="shared" si="0"/>
        <v>0</v>
      </c>
      <c r="J20" s="77">
        <f t="shared" si="0"/>
        <v>19092.769836363634</v>
      </c>
      <c r="K20" s="77">
        <f t="shared" si="0"/>
        <v>289.56100000000004</v>
      </c>
      <c r="L20" s="77">
        <f t="shared" si="0"/>
        <v>1054.372446</v>
      </c>
      <c r="M20" s="75">
        <f t="shared" si="0"/>
        <v>5735.559600000001</v>
      </c>
      <c r="N20" s="78">
        <f aca="true" t="shared" si="1" ref="N20:N43">SUM(D20:M20)</f>
        <v>260873.93136575256</v>
      </c>
      <c r="O20" s="75">
        <f>O21+O37+O38+O41+O39</f>
        <v>-46816.29555098</v>
      </c>
      <c r="P20" s="78">
        <f aca="true" t="shared" si="2" ref="P20:P43">N20+O20</f>
        <v>214057.63581477257</v>
      </c>
      <c r="Q20" s="75">
        <f>Q21+Q37+Q38+Q41+Q43</f>
        <v>-224.07104900000002</v>
      </c>
      <c r="R20" s="79">
        <f aca="true" t="shared" si="3" ref="R20:R43">P20+Q20</f>
        <v>213833.56476577258</v>
      </c>
      <c r="S20" s="78">
        <f aca="true" t="shared" si="4" ref="S20:S43">R20/$R$7*100</f>
        <v>31.711933081087434</v>
      </c>
      <c r="AE20" s="73" t="e">
        <f>#REF!</f>
        <v>#REF!</v>
      </c>
      <c r="AH20" s="73" t="e">
        <f>R20-AE20</f>
        <v>#REF!</v>
      </c>
    </row>
    <row r="21" spans="1:19" s="84" customFormat="1" ht="25.5" customHeight="1">
      <c r="A21" s="13"/>
      <c r="B21" s="13"/>
      <c r="C21" s="80" t="s">
        <v>59</v>
      </c>
      <c r="D21" s="37">
        <f>D22+D35+D36</f>
        <v>86878.36847400002</v>
      </c>
      <c r="E21" s="37">
        <f>E22+E35+E36</f>
        <v>51411.77138</v>
      </c>
      <c r="F21" s="81">
        <f>F22+F35+F36</f>
        <v>38845.048</v>
      </c>
      <c r="G21" s="81">
        <f>G22+G35+G36</f>
        <v>1528.504988</v>
      </c>
      <c r="H21" s="81">
        <f>H22+H35+H36</f>
        <v>19026.845</v>
      </c>
      <c r="I21" s="81"/>
      <c r="J21" s="37">
        <f>J22+J35+J36</f>
        <v>10896.137817363635</v>
      </c>
      <c r="K21" s="37"/>
      <c r="L21" s="82">
        <f>L22+L35+L36</f>
        <v>1054.372446</v>
      </c>
      <c r="M21" s="82">
        <f>M22+M35+M36</f>
        <v>1165.2630000000008</v>
      </c>
      <c r="N21" s="37">
        <f t="shared" si="1"/>
        <v>210806.31110536365</v>
      </c>
      <c r="O21" s="37">
        <f>O22+O35+O36</f>
        <v>-11031.90025098</v>
      </c>
      <c r="P21" s="82">
        <f t="shared" si="2"/>
        <v>199774.41085438366</v>
      </c>
      <c r="Q21" s="37">
        <f>Q22+Q35+Q36</f>
        <v>0</v>
      </c>
      <c r="R21" s="83">
        <f t="shared" si="3"/>
        <v>199774.41085438366</v>
      </c>
      <c r="S21" s="82">
        <f t="shared" si="4"/>
        <v>29.626933242530573</v>
      </c>
    </row>
    <row r="22" spans="3:19" ht="21.75" customHeight="1">
      <c r="C22" s="85" t="s">
        <v>60</v>
      </c>
      <c r="D22" s="86">
        <f aca="true" t="shared" si="5" ref="D22:M22">D23+D27+D28+D33+D34</f>
        <v>80538.148297</v>
      </c>
      <c r="E22" s="86">
        <f t="shared" si="5"/>
        <v>40643.600379999996</v>
      </c>
      <c r="F22" s="87">
        <f t="shared" si="5"/>
        <v>0</v>
      </c>
      <c r="G22" s="87">
        <f t="shared" si="5"/>
        <v>0.029014</v>
      </c>
      <c r="H22" s="87">
        <f t="shared" si="5"/>
        <v>1521.044</v>
      </c>
      <c r="I22" s="87">
        <f t="shared" si="5"/>
        <v>0</v>
      </c>
      <c r="J22" s="86">
        <f t="shared" si="5"/>
        <v>2271.118728363636</v>
      </c>
      <c r="K22" s="88">
        <f t="shared" si="5"/>
        <v>0</v>
      </c>
      <c r="L22" s="88">
        <f t="shared" si="5"/>
        <v>0</v>
      </c>
      <c r="M22" s="88">
        <f t="shared" si="5"/>
        <v>0</v>
      </c>
      <c r="N22" s="86">
        <f t="shared" si="1"/>
        <v>124973.94041936363</v>
      </c>
      <c r="O22" s="88">
        <f>O23+O27+O28+O33+O34</f>
        <v>0</v>
      </c>
      <c r="P22" s="86">
        <f t="shared" si="2"/>
        <v>124973.94041936363</v>
      </c>
      <c r="Q22" s="88">
        <f>Q23+Q27+Q28+Q33+Q34</f>
        <v>0</v>
      </c>
      <c r="R22" s="82">
        <f t="shared" si="3"/>
        <v>124973.94041936363</v>
      </c>
      <c r="S22" s="86">
        <f t="shared" si="4"/>
        <v>18.533878157995495</v>
      </c>
    </row>
    <row r="23" spans="3:19" ht="30.75" customHeight="1">
      <c r="C23" s="89" t="s">
        <v>61</v>
      </c>
      <c r="D23" s="86">
        <f aca="true" t="shared" si="6" ref="D23:I23">D24+D25+D26</f>
        <v>22014.864866</v>
      </c>
      <c r="E23" s="86">
        <f t="shared" si="6"/>
        <v>15361.325665</v>
      </c>
      <c r="F23" s="87">
        <f t="shared" si="6"/>
        <v>0</v>
      </c>
      <c r="G23" s="87">
        <f t="shared" si="6"/>
        <v>0</v>
      </c>
      <c r="H23" s="87">
        <f t="shared" si="6"/>
        <v>0</v>
      </c>
      <c r="I23" s="87">
        <f t="shared" si="6"/>
        <v>0</v>
      </c>
      <c r="J23" s="88"/>
      <c r="K23" s="88">
        <f>K24+K25+K26</f>
        <v>0</v>
      </c>
      <c r="L23" s="64">
        <f>L24+L25+L26</f>
        <v>0</v>
      </c>
      <c r="M23" s="88">
        <f>M24+M25+M26</f>
        <v>0</v>
      </c>
      <c r="N23" s="86">
        <f t="shared" si="1"/>
        <v>37376.190531</v>
      </c>
      <c r="O23" s="88">
        <f>O24+O25+O26</f>
        <v>0</v>
      </c>
      <c r="P23" s="86">
        <f t="shared" si="2"/>
        <v>37376.190531</v>
      </c>
      <c r="Q23" s="88">
        <f>Q24+Q25+Q26</f>
        <v>0</v>
      </c>
      <c r="R23" s="82">
        <f t="shared" si="3"/>
        <v>37376.190531</v>
      </c>
      <c r="S23" s="86">
        <f t="shared" si="4"/>
        <v>5.542961668545158</v>
      </c>
    </row>
    <row r="24" spans="3:19" ht="20.25" customHeight="1">
      <c r="C24" s="90" t="s">
        <v>62</v>
      </c>
      <c r="D24" s="64">
        <v>12190.291</v>
      </c>
      <c r="E24" s="64">
        <v>47.437</v>
      </c>
      <c r="F24" s="87"/>
      <c r="G24" s="87"/>
      <c r="H24" s="87"/>
      <c r="I24" s="87"/>
      <c r="J24" s="86"/>
      <c r="K24" s="64"/>
      <c r="L24" s="64"/>
      <c r="M24" s="64"/>
      <c r="N24" s="86">
        <f t="shared" si="1"/>
        <v>12237.728</v>
      </c>
      <c r="O24" s="64"/>
      <c r="P24" s="86">
        <f t="shared" si="2"/>
        <v>12237.728</v>
      </c>
      <c r="Q24" s="64"/>
      <c r="R24" s="82">
        <f t="shared" si="3"/>
        <v>12237.728</v>
      </c>
      <c r="S24" s="86">
        <f t="shared" si="4"/>
        <v>1.8148788373127687</v>
      </c>
    </row>
    <row r="25" spans="3:19" ht="24.75" customHeight="1">
      <c r="C25" s="90" t="s">
        <v>63</v>
      </c>
      <c r="D25" s="64">
        <v>8387.694</v>
      </c>
      <c r="E25" s="64">
        <v>15304.119</v>
      </c>
      <c r="F25" s="65"/>
      <c r="G25" s="65"/>
      <c r="H25" s="65"/>
      <c r="I25" s="65"/>
      <c r="J25" s="86"/>
      <c r="K25" s="64"/>
      <c r="L25" s="64"/>
      <c r="M25" s="64"/>
      <c r="N25" s="86">
        <f t="shared" si="1"/>
        <v>23691.813000000002</v>
      </c>
      <c r="O25" s="64"/>
      <c r="P25" s="86">
        <f t="shared" si="2"/>
        <v>23691.813000000002</v>
      </c>
      <c r="Q25" s="64"/>
      <c r="R25" s="82">
        <f t="shared" si="3"/>
        <v>23691.813000000002</v>
      </c>
      <c r="S25" s="86">
        <f t="shared" si="4"/>
        <v>3.513541895298829</v>
      </c>
    </row>
    <row r="26" spans="3:19" ht="36" customHeight="1">
      <c r="C26" s="91" t="s">
        <v>64</v>
      </c>
      <c r="D26" s="64">
        <v>1436.879866</v>
      </c>
      <c r="E26" s="64">
        <v>9.769665</v>
      </c>
      <c r="F26" s="65"/>
      <c r="G26" s="65"/>
      <c r="H26" s="65"/>
      <c r="I26" s="65"/>
      <c r="J26" s="86"/>
      <c r="K26" s="64"/>
      <c r="L26" s="64"/>
      <c r="M26" s="64"/>
      <c r="N26" s="86">
        <f t="shared" si="1"/>
        <v>1446.649531</v>
      </c>
      <c r="O26" s="64"/>
      <c r="P26" s="86">
        <f t="shared" si="2"/>
        <v>1446.649531</v>
      </c>
      <c r="Q26" s="64"/>
      <c r="R26" s="82">
        <f t="shared" si="3"/>
        <v>1446.649531</v>
      </c>
      <c r="S26" s="86">
        <f t="shared" si="4"/>
        <v>0.21454093593356072</v>
      </c>
    </row>
    <row r="27" spans="3:19" ht="23.25" customHeight="1">
      <c r="C27" s="89" t="s">
        <v>65</v>
      </c>
      <c r="D27" s="64">
        <v>1685.304399</v>
      </c>
      <c r="E27" s="64">
        <v>4499.774</v>
      </c>
      <c r="F27" s="87"/>
      <c r="G27" s="87"/>
      <c r="H27" s="87"/>
      <c r="I27" s="87"/>
      <c r="J27" s="86"/>
      <c r="K27" s="64"/>
      <c r="L27" s="64"/>
      <c r="M27" s="64"/>
      <c r="N27" s="86">
        <f t="shared" si="1"/>
        <v>6185.078399</v>
      </c>
      <c r="O27" s="64"/>
      <c r="P27" s="86">
        <f t="shared" si="2"/>
        <v>6185.078399</v>
      </c>
      <c r="Q27" s="64"/>
      <c r="R27" s="82">
        <f t="shared" si="3"/>
        <v>6185.078399</v>
      </c>
      <c r="S27" s="86">
        <f t="shared" si="4"/>
        <v>0.9172591426664689</v>
      </c>
    </row>
    <row r="28" spans="3:19" ht="36.75" customHeight="1">
      <c r="C28" s="92" t="s">
        <v>66</v>
      </c>
      <c r="D28" s="66">
        <f>SUM(D29:D32)</f>
        <v>56187.660520000005</v>
      </c>
      <c r="E28" s="66">
        <f aca="true" t="shared" si="7" ref="E28:M28">E29+E30+E31+E32</f>
        <v>20616.438715</v>
      </c>
      <c r="F28" s="65">
        <f t="shared" si="7"/>
        <v>0</v>
      </c>
      <c r="G28" s="65">
        <f t="shared" si="7"/>
        <v>0.029014</v>
      </c>
      <c r="H28" s="65">
        <f t="shared" si="7"/>
        <v>1521.044</v>
      </c>
      <c r="I28" s="65">
        <f t="shared" si="7"/>
        <v>0</v>
      </c>
      <c r="J28" s="66">
        <f t="shared" si="7"/>
        <v>2027.043728363636</v>
      </c>
      <c r="K28" s="64">
        <f t="shared" si="7"/>
        <v>0</v>
      </c>
      <c r="L28" s="64">
        <f t="shared" si="7"/>
        <v>0</v>
      </c>
      <c r="M28" s="64">
        <f t="shared" si="7"/>
        <v>0</v>
      </c>
      <c r="N28" s="86">
        <f t="shared" si="1"/>
        <v>80352.21597736364</v>
      </c>
      <c r="O28" s="64">
        <f>O29+O30+O31</f>
        <v>0</v>
      </c>
      <c r="P28" s="86">
        <f t="shared" si="2"/>
        <v>80352.21597736364</v>
      </c>
      <c r="Q28" s="64">
        <f>Q29+Q30+Q31</f>
        <v>0</v>
      </c>
      <c r="R28" s="82">
        <f t="shared" si="3"/>
        <v>80352.21597736364</v>
      </c>
      <c r="S28" s="86">
        <f t="shared" si="4"/>
        <v>11.916389734148543</v>
      </c>
    </row>
    <row r="29" spans="3:39" ht="12" customHeight="1">
      <c r="C29" s="90" t="s">
        <v>67</v>
      </c>
      <c r="D29" s="64">
        <v>31587.712831999997</v>
      </c>
      <c r="E29" s="64">
        <v>19290.756168</v>
      </c>
      <c r="F29" s="87"/>
      <c r="G29" s="87"/>
      <c r="H29" s="87"/>
      <c r="I29" s="87"/>
      <c r="J29" s="86"/>
      <c r="K29" s="64"/>
      <c r="L29" s="64"/>
      <c r="M29" s="64"/>
      <c r="N29" s="86">
        <f t="shared" si="1"/>
        <v>50878.469</v>
      </c>
      <c r="O29" s="64"/>
      <c r="P29" s="86">
        <f t="shared" si="2"/>
        <v>50878.469</v>
      </c>
      <c r="Q29" s="64"/>
      <c r="R29" s="82">
        <f t="shared" si="3"/>
        <v>50878.469</v>
      </c>
      <c r="S29" s="86">
        <f t="shared" si="4"/>
        <v>7.545375797122941</v>
      </c>
      <c r="AK29" s="2">
        <v>33092.988</v>
      </c>
      <c r="AM29" s="2">
        <f>AK29-R29</f>
        <v>-17785.481</v>
      </c>
    </row>
    <row r="30" spans="3:19" ht="20.25" customHeight="1">
      <c r="C30" s="90" t="s">
        <v>68</v>
      </c>
      <c r="D30" s="64">
        <v>22755.435</v>
      </c>
      <c r="E30" s="64"/>
      <c r="F30" s="65"/>
      <c r="G30" s="65"/>
      <c r="H30" s="65"/>
      <c r="I30" s="65"/>
      <c r="J30" s="93">
        <v>1339.359</v>
      </c>
      <c r="K30" s="64"/>
      <c r="L30" s="64"/>
      <c r="M30" s="64"/>
      <c r="N30" s="86">
        <f t="shared" si="1"/>
        <v>24094.794</v>
      </c>
      <c r="O30" s="64"/>
      <c r="P30" s="86">
        <f t="shared" si="2"/>
        <v>24094.794</v>
      </c>
      <c r="Q30" s="64"/>
      <c r="R30" s="82">
        <f t="shared" si="3"/>
        <v>24094.794</v>
      </c>
      <c r="S30" s="86">
        <f t="shared" si="4"/>
        <v>3.5733047604923627</v>
      </c>
    </row>
    <row r="31" spans="3:19" s="94" customFormat="1" ht="27" customHeight="1">
      <c r="C31" s="95" t="s">
        <v>69</v>
      </c>
      <c r="D31" s="64">
        <v>1017.398</v>
      </c>
      <c r="E31" s="64">
        <v>46.760046</v>
      </c>
      <c r="F31" s="65"/>
      <c r="G31" s="65">
        <v>0</v>
      </c>
      <c r="H31" s="65">
        <v>1521.044</v>
      </c>
      <c r="I31" s="65"/>
      <c r="J31" s="93">
        <v>3.8637283636363637</v>
      </c>
      <c r="K31" s="64"/>
      <c r="L31" s="64"/>
      <c r="M31" s="64"/>
      <c r="N31" s="86">
        <f t="shared" si="1"/>
        <v>2589.0657743636366</v>
      </c>
      <c r="O31" s="64"/>
      <c r="P31" s="86">
        <f t="shared" si="2"/>
        <v>2589.0657743636366</v>
      </c>
      <c r="Q31" s="64"/>
      <c r="R31" s="82">
        <f t="shared" si="3"/>
        <v>2589.0657743636366</v>
      </c>
      <c r="S31" s="86">
        <f t="shared" si="4"/>
        <v>0.3839634842597711</v>
      </c>
    </row>
    <row r="32" spans="3:19" ht="51.75" customHeight="1">
      <c r="C32" s="95" t="s">
        <v>70</v>
      </c>
      <c r="D32" s="64">
        <v>827.114688</v>
      </c>
      <c r="E32" s="64">
        <v>1278.922501</v>
      </c>
      <c r="F32" s="65"/>
      <c r="G32" s="65">
        <v>0.029014</v>
      </c>
      <c r="H32" s="65"/>
      <c r="I32" s="65"/>
      <c r="J32" s="64">
        <v>683.821</v>
      </c>
      <c r="K32" s="96"/>
      <c r="L32" s="64"/>
      <c r="M32" s="64"/>
      <c r="N32" s="86">
        <f t="shared" si="1"/>
        <v>2789.887203</v>
      </c>
      <c r="O32" s="64"/>
      <c r="P32" s="86">
        <f t="shared" si="2"/>
        <v>2789.887203</v>
      </c>
      <c r="Q32" s="64"/>
      <c r="R32" s="82">
        <f t="shared" si="3"/>
        <v>2789.887203</v>
      </c>
      <c r="S32" s="86">
        <f t="shared" si="4"/>
        <v>0.41374569227346886</v>
      </c>
    </row>
    <row r="33" spans="3:19" ht="28.5" customHeight="1">
      <c r="C33" s="92" t="s">
        <v>71</v>
      </c>
      <c r="D33" s="64">
        <v>642.987</v>
      </c>
      <c r="E33" s="64">
        <v>0</v>
      </c>
      <c r="F33" s="65"/>
      <c r="G33" s="65"/>
      <c r="H33" s="65"/>
      <c r="I33" s="65"/>
      <c r="J33" s="64">
        <v>0</v>
      </c>
      <c r="K33" s="64"/>
      <c r="L33" s="64"/>
      <c r="M33" s="64"/>
      <c r="N33" s="86">
        <f t="shared" si="1"/>
        <v>642.987</v>
      </c>
      <c r="O33" s="64"/>
      <c r="P33" s="86">
        <f t="shared" si="2"/>
        <v>642.987</v>
      </c>
      <c r="Q33" s="64"/>
      <c r="R33" s="82">
        <f t="shared" si="3"/>
        <v>642.987</v>
      </c>
      <c r="S33" s="86">
        <f t="shared" si="4"/>
        <v>0.09535622126649859</v>
      </c>
    </row>
    <row r="34" spans="3:19" ht="21" customHeight="1">
      <c r="C34" s="97" t="s">
        <v>72</v>
      </c>
      <c r="D34" s="64">
        <v>7.331512</v>
      </c>
      <c r="E34" s="64">
        <v>166.062</v>
      </c>
      <c r="F34" s="65"/>
      <c r="G34" s="65"/>
      <c r="H34" s="65"/>
      <c r="I34" s="65"/>
      <c r="J34" s="98">
        <v>244.075</v>
      </c>
      <c r="K34" s="64"/>
      <c r="L34" s="64"/>
      <c r="M34" s="64"/>
      <c r="N34" s="86">
        <f t="shared" si="1"/>
        <v>417.46851200000003</v>
      </c>
      <c r="O34" s="64"/>
      <c r="P34" s="86">
        <f t="shared" si="2"/>
        <v>417.46851200000003</v>
      </c>
      <c r="Q34" s="64"/>
      <c r="R34" s="82">
        <f t="shared" si="3"/>
        <v>417.46851200000003</v>
      </c>
      <c r="S34" s="86">
        <f t="shared" si="4"/>
        <v>0.06191139136882694</v>
      </c>
    </row>
    <row r="35" spans="3:19" ht="21" customHeight="1">
      <c r="C35" s="99" t="s">
        <v>73</v>
      </c>
      <c r="D35" s="64">
        <v>175.288721</v>
      </c>
      <c r="E35" s="64"/>
      <c r="F35" s="65">
        <v>38709.004</v>
      </c>
      <c r="G35" s="65">
        <v>1517.58</v>
      </c>
      <c r="H35" s="65">
        <v>17481.154</v>
      </c>
      <c r="I35" s="65"/>
      <c r="J35" s="64">
        <v>11.357</v>
      </c>
      <c r="K35" s="64"/>
      <c r="L35" s="64"/>
      <c r="M35" s="64"/>
      <c r="N35" s="86">
        <f t="shared" si="1"/>
        <v>57894.383721000006</v>
      </c>
      <c r="O35" s="100">
        <f>-('[1] consolidari dec'!I120+'[1] consolidari dec'!I126+'[1] consolidari dec'!I127+'[1] consolidari dec'!I128)</f>
        <v>-282.294686</v>
      </c>
      <c r="P35" s="86">
        <f t="shared" si="2"/>
        <v>57612.089035000005</v>
      </c>
      <c r="Q35" s="64"/>
      <c r="R35" s="82">
        <f t="shared" si="3"/>
        <v>57612.089035000005</v>
      </c>
      <c r="S35" s="86">
        <f t="shared" si="4"/>
        <v>8.543984730090465</v>
      </c>
    </row>
    <row r="36" spans="3:19" ht="15" customHeight="1">
      <c r="C36" s="101" t="s">
        <v>74</v>
      </c>
      <c r="D36" s="62">
        <v>6164.931456</v>
      </c>
      <c r="E36" s="64">
        <v>10768.171</v>
      </c>
      <c r="F36" s="65">
        <v>136.044</v>
      </c>
      <c r="G36" s="65">
        <v>10.895974</v>
      </c>
      <c r="H36" s="65">
        <v>24.647</v>
      </c>
      <c r="I36" s="65"/>
      <c r="J36" s="64">
        <v>8613.662089</v>
      </c>
      <c r="K36" s="102"/>
      <c r="L36" s="64">
        <v>1054.372446</v>
      </c>
      <c r="M36" s="64">
        <v>1165.2630000000008</v>
      </c>
      <c r="N36" s="86">
        <f t="shared" si="1"/>
        <v>27937.986965000004</v>
      </c>
      <c r="O36" s="100">
        <f>-('[1] consolidari dec'!I135+'[1] consolidari dec'!I136+'[1] consolidari dec'!I138+'[1] consolidari dec'!I158+'[1] consolidari dec'!I159+'[1] consolidari dec'!I181)-'[1] consolidari dec'!I183</f>
        <v>-10749.60556498</v>
      </c>
      <c r="P36" s="86">
        <f t="shared" si="2"/>
        <v>17188.381400020004</v>
      </c>
      <c r="Q36" s="64"/>
      <c r="R36" s="82">
        <f t="shared" si="3"/>
        <v>17188.381400020004</v>
      </c>
      <c r="S36" s="86">
        <f t="shared" si="4"/>
        <v>2.54907035444461</v>
      </c>
    </row>
    <row r="37" spans="3:20" ht="20.25" customHeight="1">
      <c r="C37" s="103" t="s">
        <v>75</v>
      </c>
      <c r="D37" s="64">
        <v>0</v>
      </c>
      <c r="E37" s="64">
        <v>6907.276788</v>
      </c>
      <c r="F37" s="65">
        <v>13471.924</v>
      </c>
      <c r="G37" s="65">
        <v>214.371593</v>
      </c>
      <c r="H37" s="65">
        <v>3842.2129999999997</v>
      </c>
      <c r="I37" s="65"/>
      <c r="J37" s="64">
        <v>6770.552319</v>
      </c>
      <c r="K37" s="104">
        <v>7.761</v>
      </c>
      <c r="L37" s="64"/>
      <c r="M37" s="64">
        <v>4570.296600000001</v>
      </c>
      <c r="N37" s="86">
        <f t="shared" si="1"/>
        <v>35784.395300000004</v>
      </c>
      <c r="O37" s="66">
        <f>-N37</f>
        <v>-35784.395300000004</v>
      </c>
      <c r="P37" s="86">
        <f t="shared" si="2"/>
        <v>0</v>
      </c>
      <c r="Q37" s="64"/>
      <c r="R37" s="82">
        <f t="shared" si="3"/>
        <v>0</v>
      </c>
      <c r="S37" s="86">
        <f t="shared" si="4"/>
        <v>0</v>
      </c>
      <c r="T37" s="2">
        <v>5174.867</v>
      </c>
    </row>
    <row r="38" spans="3:19" ht="18" customHeight="1">
      <c r="C38" s="103" t="s">
        <v>76</v>
      </c>
      <c r="D38" s="64">
        <v>286.257</v>
      </c>
      <c r="E38" s="64">
        <v>220.69099999999997</v>
      </c>
      <c r="F38" s="65"/>
      <c r="G38" s="65"/>
      <c r="H38" s="65"/>
      <c r="I38" s="65"/>
      <c r="J38" s="64">
        <v>565.68</v>
      </c>
      <c r="K38" s="102"/>
      <c r="L38" s="64"/>
      <c r="M38" s="64"/>
      <c r="N38" s="86">
        <f t="shared" si="1"/>
        <v>1072.628</v>
      </c>
      <c r="O38" s="64">
        <f>-'[1] consolidari dec'!I129</f>
        <v>0</v>
      </c>
      <c r="P38" s="86">
        <f t="shared" si="2"/>
        <v>1072.628</v>
      </c>
      <c r="Q38" s="64"/>
      <c r="R38" s="82">
        <f t="shared" si="3"/>
        <v>1072.628</v>
      </c>
      <c r="S38" s="86">
        <f t="shared" si="4"/>
        <v>0.1590728162538929</v>
      </c>
    </row>
    <row r="39" spans="3:19" ht="21" customHeight="1">
      <c r="C39" s="103" t="s">
        <v>77</v>
      </c>
      <c r="D39" s="64">
        <v>18.774609</v>
      </c>
      <c r="E39" s="64">
        <v>70.45968938888889</v>
      </c>
      <c r="F39" s="65"/>
      <c r="G39" s="65"/>
      <c r="H39" s="65">
        <v>0</v>
      </c>
      <c r="I39" s="65"/>
      <c r="J39" s="64"/>
      <c r="K39" s="64"/>
      <c r="L39" s="64"/>
      <c r="M39" s="64">
        <v>0</v>
      </c>
      <c r="N39" s="86">
        <f t="shared" si="1"/>
        <v>89.23429838888889</v>
      </c>
      <c r="O39" s="66"/>
      <c r="P39" s="86">
        <f t="shared" si="2"/>
        <v>89.23429838888889</v>
      </c>
      <c r="Q39" s="64"/>
      <c r="R39" s="82">
        <f t="shared" si="3"/>
        <v>89.23429838888889</v>
      </c>
      <c r="S39" s="86">
        <f t="shared" si="4"/>
        <v>0.013233619811491753</v>
      </c>
    </row>
    <row r="40" spans="3:43" ht="32.25" customHeight="1">
      <c r="C40" s="63" t="s">
        <v>78</v>
      </c>
      <c r="D40" s="62">
        <v>6270.532</v>
      </c>
      <c r="E40" s="64">
        <v>3721.201</v>
      </c>
      <c r="F40" s="64">
        <v>11.408</v>
      </c>
      <c r="G40" s="64">
        <v>45.9</v>
      </c>
      <c r="H40" s="64">
        <v>13.972000000000001</v>
      </c>
      <c r="I40" s="65"/>
      <c r="J40" s="64">
        <v>754.8596510000001</v>
      </c>
      <c r="K40" s="64">
        <v>281.8</v>
      </c>
      <c r="L40" s="64"/>
      <c r="M40" s="64"/>
      <c r="N40" s="86">
        <f t="shared" si="1"/>
        <v>11099.672650999999</v>
      </c>
      <c r="O40" s="64"/>
      <c r="P40" s="86">
        <f t="shared" si="2"/>
        <v>11099.672650999999</v>
      </c>
      <c r="Q40" s="64"/>
      <c r="R40" s="82">
        <f t="shared" si="3"/>
        <v>11099.672650999999</v>
      </c>
      <c r="S40" s="86">
        <f t="shared" si="4"/>
        <v>1.6461030180928367</v>
      </c>
      <c r="T40" s="2">
        <f>R40/R53*100</f>
        <v>75.65484363422985</v>
      </c>
      <c r="U40" s="2">
        <f>3099.02+2.24+6.29+2231.06+52.39+594.86+56.49+0.97</f>
        <v>6043.32</v>
      </c>
      <c r="V40" s="2">
        <v>5033.1</v>
      </c>
      <c r="X40" s="2">
        <f>R40/V40*100</f>
        <v>220.53352111025012</v>
      </c>
      <c r="AA40" s="2">
        <f>2617.65+647.44-775.954</f>
        <v>2489.1360000000004</v>
      </c>
      <c r="AB40" s="2">
        <f>AA40-D40</f>
        <v>-3781.3959999999997</v>
      </c>
      <c r="AE40" s="82">
        <v>3507.2</v>
      </c>
      <c r="AH40" s="2">
        <f>AE40-R40</f>
        <v>-7592.472650999999</v>
      </c>
      <c r="AI40" s="2">
        <f>2701.2+703.35+60.9-94.21</f>
        <v>3371.24</v>
      </c>
      <c r="AJ40" s="2">
        <f>4732-54.2</f>
        <v>4677.8</v>
      </c>
      <c r="AK40" s="2">
        <f>AJ40-R40</f>
        <v>-6421.872650999999</v>
      </c>
      <c r="AM40" s="2">
        <f>D40+F40+G40+H40+J40</f>
        <v>7096.671651</v>
      </c>
      <c r="AO40" s="2">
        <v>5547.1</v>
      </c>
      <c r="AP40" s="2">
        <v>-54.29</v>
      </c>
      <c r="AQ40" s="2">
        <f>AO40+AP40</f>
        <v>5492.81</v>
      </c>
    </row>
    <row r="41" spans="3:21" ht="22.5" customHeight="1">
      <c r="C41" s="103" t="s">
        <v>79</v>
      </c>
      <c r="D41" s="64">
        <v>118.531</v>
      </c>
      <c r="E41" s="64"/>
      <c r="F41" s="65"/>
      <c r="G41" s="65"/>
      <c r="H41" s="65"/>
      <c r="I41" s="65"/>
      <c r="J41" s="64">
        <v>105.540049</v>
      </c>
      <c r="K41" s="64"/>
      <c r="L41" s="64"/>
      <c r="M41" s="64"/>
      <c r="N41" s="86">
        <f t="shared" si="1"/>
        <v>224.07104900000002</v>
      </c>
      <c r="O41" s="64"/>
      <c r="P41" s="86">
        <f t="shared" si="2"/>
        <v>224.07104900000002</v>
      </c>
      <c r="Q41" s="64">
        <f>-P41</f>
        <v>-224.07104900000002</v>
      </c>
      <c r="R41" s="105">
        <f t="shared" si="3"/>
        <v>0</v>
      </c>
      <c r="S41" s="86">
        <f t="shared" si="4"/>
        <v>0</v>
      </c>
      <c r="U41" s="2">
        <v>629.1</v>
      </c>
    </row>
    <row r="42" spans="3:21" ht="30.75" customHeight="1">
      <c r="C42" s="63" t="s">
        <v>80</v>
      </c>
      <c r="D42" s="64">
        <v>272.724</v>
      </c>
      <c r="E42" s="64"/>
      <c r="F42" s="65"/>
      <c r="G42" s="65">
        <v>0</v>
      </c>
      <c r="H42" s="65"/>
      <c r="I42" s="65"/>
      <c r="J42" s="86"/>
      <c r="K42" s="64"/>
      <c r="L42" s="64"/>
      <c r="M42" s="64"/>
      <c r="N42" s="86">
        <f t="shared" si="1"/>
        <v>272.724</v>
      </c>
      <c r="O42" s="64"/>
      <c r="P42" s="86">
        <f t="shared" si="2"/>
        <v>272.724</v>
      </c>
      <c r="Q42" s="64"/>
      <c r="R42" s="105">
        <f t="shared" si="3"/>
        <v>272.724</v>
      </c>
      <c r="S42" s="86">
        <f t="shared" si="4"/>
        <v>0.04044549903603737</v>
      </c>
      <c r="U42" s="2" t="e">
        <f>U40+U41-#REF!</f>
        <v>#REF!</v>
      </c>
    </row>
    <row r="43" spans="3:19" ht="51" customHeight="1">
      <c r="C43" s="106" t="s">
        <v>81</v>
      </c>
      <c r="D43" s="64">
        <v>1524.894962</v>
      </c>
      <c r="E43" s="64"/>
      <c r="F43" s="65"/>
      <c r="G43" s="65"/>
      <c r="H43" s="65"/>
      <c r="I43" s="65"/>
      <c r="J43" s="86"/>
      <c r="K43" s="64"/>
      <c r="L43" s="64"/>
      <c r="M43" s="64"/>
      <c r="N43" s="86">
        <f t="shared" si="1"/>
        <v>1524.894962</v>
      </c>
      <c r="O43" s="64"/>
      <c r="P43" s="86">
        <f t="shared" si="2"/>
        <v>1524.894962</v>
      </c>
      <c r="Q43" s="64"/>
      <c r="R43" s="105">
        <f t="shared" si="3"/>
        <v>1524.894962</v>
      </c>
      <c r="S43" s="86">
        <f t="shared" si="4"/>
        <v>0.22614488536259825</v>
      </c>
    </row>
    <row r="44" spans="3:36" s="84" customFormat="1" ht="30.75" customHeight="1">
      <c r="C44" s="107" t="s">
        <v>82</v>
      </c>
      <c r="D44" s="108">
        <f>D45+D57+D60+D63</f>
        <v>115615.90889799998</v>
      </c>
      <c r="E44" s="108">
        <f aca="true" t="shared" si="8" ref="E44:M44">E45+E57+E60+E63+E64</f>
        <v>61847.63842102526</v>
      </c>
      <c r="F44" s="108">
        <f t="shared" si="8"/>
        <v>52087.81871900001</v>
      </c>
      <c r="G44" s="108">
        <f t="shared" si="8"/>
        <v>1559.9605220000003</v>
      </c>
      <c r="H44" s="108">
        <f t="shared" si="8"/>
        <v>22884.046000000002</v>
      </c>
      <c r="I44" s="108">
        <f t="shared" si="8"/>
        <v>2.01</v>
      </c>
      <c r="J44" s="108">
        <f t="shared" si="8"/>
        <v>16925.786242</v>
      </c>
      <c r="K44" s="108">
        <f t="shared" si="8"/>
        <v>289.561</v>
      </c>
      <c r="L44" s="76">
        <f t="shared" si="8"/>
        <v>831.10484529</v>
      </c>
      <c r="M44" s="77">
        <f t="shared" si="8"/>
        <v>5945.422619999999</v>
      </c>
      <c r="N44" s="77">
        <f aca="true" t="shared" si="9" ref="N44:N63">SUM(D44:M44)</f>
        <v>277989.2572673153</v>
      </c>
      <c r="O44" s="108">
        <f>O45+O57+O60+O63+O64</f>
        <v>-46816.29655098</v>
      </c>
      <c r="P44" s="77">
        <f aca="true" t="shared" si="10" ref="P44:P63">N44+O44</f>
        <v>231172.96071633528</v>
      </c>
      <c r="Q44" s="108">
        <f>Q45+Q57+Q60+Q63+Q64</f>
        <v>-4846.175042</v>
      </c>
      <c r="R44" s="109">
        <f aca="true" t="shared" si="11" ref="R44:R60">P44+Q44</f>
        <v>226326.7856743353</v>
      </c>
      <c r="S44" s="77">
        <f aca="true" t="shared" si="12" ref="S44:S63">R44/$R$7*100</f>
        <v>33.564702013100295</v>
      </c>
      <c r="T44" s="84">
        <f>R44-R48</f>
        <v>216127.6088923153</v>
      </c>
      <c r="U44" s="84">
        <f>R20-T44</f>
        <v>-2294.0441265427216</v>
      </c>
      <c r="V44" s="110">
        <f>U44/R7*100</f>
        <v>-0.3402112007330152</v>
      </c>
      <c r="AE44" s="84" t="e">
        <f>#REF!</f>
        <v>#REF!</v>
      </c>
      <c r="AH44" s="84" t="e">
        <f>R44-AE44</f>
        <v>#REF!</v>
      </c>
      <c r="AJ44" s="84">
        <f>R44-R48</f>
        <v>216127.6088923153</v>
      </c>
    </row>
    <row r="45" spans="3:19" ht="19.5" customHeight="1">
      <c r="C45" s="111" t="s">
        <v>83</v>
      </c>
      <c r="D45" s="37">
        <f>SUM(D46:D50)+D56</f>
        <v>110670.38258199999</v>
      </c>
      <c r="E45" s="37">
        <f aca="true" t="shared" si="13" ref="E45:M45">E46+E47+E48+E49+E50+E56</f>
        <v>51264.93141288889</v>
      </c>
      <c r="F45" s="81">
        <f t="shared" si="13"/>
        <v>52119.266372000006</v>
      </c>
      <c r="G45" s="81">
        <f t="shared" si="13"/>
        <v>1573.3194920000003</v>
      </c>
      <c r="H45" s="81">
        <f t="shared" si="13"/>
        <v>22902.971</v>
      </c>
      <c r="I45" s="81">
        <f t="shared" si="13"/>
        <v>0</v>
      </c>
      <c r="J45" s="37">
        <f t="shared" si="13"/>
        <v>15616.026199999998</v>
      </c>
      <c r="K45" s="37">
        <f t="shared" si="13"/>
        <v>289.561</v>
      </c>
      <c r="L45" s="112">
        <f t="shared" si="13"/>
        <v>831.1085069999999</v>
      </c>
      <c r="M45" s="37">
        <f t="shared" si="13"/>
        <v>1562.0598200000002</v>
      </c>
      <c r="N45" s="86">
        <f t="shared" si="9"/>
        <v>256829.62638588887</v>
      </c>
      <c r="O45" s="37">
        <f>O46+O47+O48+O49+O50+O56</f>
        <v>-46693.69455098</v>
      </c>
      <c r="P45" s="86">
        <f t="shared" si="10"/>
        <v>210135.93183490887</v>
      </c>
      <c r="Q45" s="37">
        <f>Q46+Q47+Q48+Q49+Q50+Q56</f>
        <v>0</v>
      </c>
      <c r="R45" s="105">
        <f t="shared" si="11"/>
        <v>210135.93183490887</v>
      </c>
      <c r="S45" s="86">
        <f t="shared" si="12"/>
        <v>31.163566933843818</v>
      </c>
    </row>
    <row r="46" spans="2:19" ht="23.25" customHeight="1">
      <c r="B46" s="113"/>
      <c r="C46" s="114" t="s">
        <v>84</v>
      </c>
      <c r="D46" s="115">
        <v>21239.712</v>
      </c>
      <c r="E46" s="112">
        <v>21124.836</v>
      </c>
      <c r="F46" s="87">
        <v>173.970561</v>
      </c>
      <c r="G46" s="87">
        <v>103.822951</v>
      </c>
      <c r="H46" s="87">
        <v>180.558</v>
      </c>
      <c r="I46" s="87"/>
      <c r="J46" s="112">
        <v>7154.981</v>
      </c>
      <c r="K46" s="112">
        <v>0</v>
      </c>
      <c r="L46" s="88"/>
      <c r="M46" s="112">
        <v>269.00667</v>
      </c>
      <c r="N46" s="86">
        <f t="shared" si="9"/>
        <v>50246.887182</v>
      </c>
      <c r="O46" s="98"/>
      <c r="P46" s="86">
        <f t="shared" si="10"/>
        <v>50246.887182</v>
      </c>
      <c r="Q46" s="98"/>
      <c r="R46" s="105">
        <f t="shared" si="11"/>
        <v>50246.887182</v>
      </c>
      <c r="S46" s="86">
        <f t="shared" si="12"/>
        <v>7.451710986504523</v>
      </c>
    </row>
    <row r="47" spans="2:20" ht="23.25" customHeight="1">
      <c r="B47" s="113"/>
      <c r="C47" s="114" t="s">
        <v>85</v>
      </c>
      <c r="D47" s="112">
        <v>5169.627</v>
      </c>
      <c r="E47" s="112">
        <v>16601.898555555556</v>
      </c>
      <c r="F47" s="87">
        <v>381.388</v>
      </c>
      <c r="G47" s="87">
        <v>41.642</v>
      </c>
      <c r="H47" s="87">
        <v>21299.843</v>
      </c>
      <c r="I47" s="87">
        <v>0</v>
      </c>
      <c r="J47" s="88">
        <v>5515.310108</v>
      </c>
      <c r="K47" s="88">
        <v>0</v>
      </c>
      <c r="L47" s="88">
        <v>22.260507</v>
      </c>
      <c r="M47" s="88">
        <v>1239.9360000000001</v>
      </c>
      <c r="N47" s="86">
        <f t="shared" si="9"/>
        <v>50271.905170555554</v>
      </c>
      <c r="O47" s="66">
        <v>-10689.731683000002</v>
      </c>
      <c r="P47" s="86">
        <f t="shared" si="10"/>
        <v>39582.173487555556</v>
      </c>
      <c r="Q47" s="98"/>
      <c r="R47" s="105">
        <f t="shared" si="11"/>
        <v>39582.173487555556</v>
      </c>
      <c r="S47" s="86">
        <f t="shared" si="12"/>
        <v>5.870113226687758</v>
      </c>
      <c r="T47" s="2">
        <f>30072.4-2000</f>
        <v>28072.4</v>
      </c>
    </row>
    <row r="48" spans="2:19" ht="17.25" customHeight="1">
      <c r="B48" s="113"/>
      <c r="C48" s="114" t="s">
        <v>86</v>
      </c>
      <c r="D48" s="112">
        <v>8724.343</v>
      </c>
      <c r="E48" s="112">
        <v>690.7579999999999</v>
      </c>
      <c r="F48" s="87">
        <v>8.379</v>
      </c>
      <c r="G48" s="87">
        <v>0.231</v>
      </c>
      <c r="H48" s="87">
        <v>4.511</v>
      </c>
      <c r="I48" s="87">
        <v>0</v>
      </c>
      <c r="J48" s="88">
        <v>1.604757</v>
      </c>
      <c r="K48" s="88">
        <v>0</v>
      </c>
      <c r="L48" s="112">
        <v>808.848</v>
      </c>
      <c r="M48" s="88">
        <v>53.117149999999995</v>
      </c>
      <c r="N48" s="86">
        <f t="shared" si="9"/>
        <v>10291.791907</v>
      </c>
      <c r="O48" s="66">
        <v>-92.61512498</v>
      </c>
      <c r="P48" s="86">
        <f t="shared" si="10"/>
        <v>10199.17678202</v>
      </c>
      <c r="Q48" s="98"/>
      <c r="R48" s="105">
        <f t="shared" si="11"/>
        <v>10199.17678202</v>
      </c>
      <c r="S48" s="86">
        <f t="shared" si="12"/>
        <v>1.512557731279846</v>
      </c>
    </row>
    <row r="49" spans="2:19" ht="18.75" customHeight="1">
      <c r="B49" s="113"/>
      <c r="C49" s="114" t="s">
        <v>87</v>
      </c>
      <c r="D49" s="112">
        <v>4015.258582</v>
      </c>
      <c r="E49" s="112">
        <v>2076.538</v>
      </c>
      <c r="F49" s="87"/>
      <c r="G49" s="87">
        <v>2.393821</v>
      </c>
      <c r="H49" s="87"/>
      <c r="I49" s="87"/>
      <c r="J49" s="88"/>
      <c r="K49" s="112">
        <v>0</v>
      </c>
      <c r="L49" s="105"/>
      <c r="M49" s="112"/>
      <c r="N49" s="86">
        <f t="shared" si="9"/>
        <v>6094.190403</v>
      </c>
      <c r="O49" s="98"/>
      <c r="P49" s="86">
        <f t="shared" si="10"/>
        <v>6094.190403</v>
      </c>
      <c r="Q49" s="98"/>
      <c r="R49" s="105">
        <f t="shared" si="11"/>
        <v>6094.190403</v>
      </c>
      <c r="S49" s="86">
        <f t="shared" si="12"/>
        <v>0.9037802762865192</v>
      </c>
    </row>
    <row r="50" spans="2:19" ht="26.25" customHeight="1">
      <c r="B50" s="113"/>
      <c r="C50" s="116" t="s">
        <v>88</v>
      </c>
      <c r="D50" s="105">
        <f>SUM(D51:D55)</f>
        <v>69953.705</v>
      </c>
      <c r="E50" s="105">
        <f aca="true" t="shared" si="14" ref="E50:M50">E51+E52+E54+E55+E53</f>
        <v>10770.900857333334</v>
      </c>
      <c r="F50" s="117">
        <f t="shared" si="14"/>
        <v>51555.528811000004</v>
      </c>
      <c r="G50" s="117">
        <f t="shared" si="14"/>
        <v>1425.2297200000003</v>
      </c>
      <c r="H50" s="117">
        <f t="shared" si="14"/>
        <v>1418.059</v>
      </c>
      <c r="I50" s="117">
        <f t="shared" si="14"/>
        <v>0</v>
      </c>
      <c r="J50" s="105">
        <f t="shared" si="14"/>
        <v>2898.012993</v>
      </c>
      <c r="K50" s="105">
        <f t="shared" si="14"/>
        <v>289.561</v>
      </c>
      <c r="L50" s="105">
        <f t="shared" si="14"/>
        <v>0</v>
      </c>
      <c r="M50" s="105">
        <f t="shared" si="14"/>
        <v>0</v>
      </c>
      <c r="N50" s="86">
        <f t="shared" si="9"/>
        <v>138310.99738133335</v>
      </c>
      <c r="O50" s="105">
        <f>O51+O52+O54+O55+O53</f>
        <v>-34889.180743</v>
      </c>
      <c r="P50" s="86">
        <f t="shared" si="10"/>
        <v>103421.81663833334</v>
      </c>
      <c r="Q50" s="105">
        <f>Q51+Q52+Q54+Q55+Q53</f>
        <v>0</v>
      </c>
      <c r="R50" s="105">
        <f t="shared" si="11"/>
        <v>103421.81663833334</v>
      </c>
      <c r="S50" s="86">
        <f t="shared" si="12"/>
        <v>15.337656330762767</v>
      </c>
    </row>
    <row r="51" spans="2:19" ht="32.25" customHeight="1">
      <c r="B51" s="113"/>
      <c r="C51" s="118" t="s">
        <v>89</v>
      </c>
      <c r="D51" s="112">
        <v>29988.501</v>
      </c>
      <c r="E51" s="88">
        <v>567.3710000000005</v>
      </c>
      <c r="F51" s="119">
        <v>0.08393</v>
      </c>
      <c r="G51" s="119">
        <v>332.092</v>
      </c>
      <c r="H51" s="119"/>
      <c r="I51" s="119">
        <v>0</v>
      </c>
      <c r="J51" s="112">
        <v>790.750527</v>
      </c>
      <c r="K51" s="112"/>
      <c r="L51" s="37"/>
      <c r="M51" s="88"/>
      <c r="N51" s="86">
        <f t="shared" si="9"/>
        <v>31678.798457</v>
      </c>
      <c r="O51" s="66">
        <v>-30219.278473000002</v>
      </c>
      <c r="P51" s="86">
        <f t="shared" si="10"/>
        <v>1459.5199839999987</v>
      </c>
      <c r="Q51" s="98"/>
      <c r="R51" s="105">
        <f t="shared" si="11"/>
        <v>1459.5199839999987</v>
      </c>
      <c r="S51" s="86">
        <f t="shared" si="12"/>
        <v>0.21644964911760323</v>
      </c>
    </row>
    <row r="52" spans="2:36" ht="15.75">
      <c r="B52" s="113"/>
      <c r="C52" s="120" t="s">
        <v>90</v>
      </c>
      <c r="D52" s="112">
        <v>11443.561</v>
      </c>
      <c r="E52" s="88">
        <v>586.3926666666667</v>
      </c>
      <c r="F52" s="87">
        <v>0</v>
      </c>
      <c r="G52" s="87">
        <v>0.057</v>
      </c>
      <c r="H52" s="87"/>
      <c r="I52" s="87"/>
      <c r="J52" s="88">
        <v>485.004466</v>
      </c>
      <c r="K52" s="121">
        <v>0.7761879999999999</v>
      </c>
      <c r="L52" s="88"/>
      <c r="M52" s="88"/>
      <c r="N52" s="86">
        <f t="shared" si="9"/>
        <v>12515.791320666667</v>
      </c>
      <c r="O52" s="66">
        <v>-705.05392</v>
      </c>
      <c r="P52" s="86">
        <f t="shared" si="10"/>
        <v>11810.737400666667</v>
      </c>
      <c r="Q52" s="98"/>
      <c r="R52" s="105">
        <f t="shared" si="11"/>
        <v>11810.737400666667</v>
      </c>
      <c r="S52" s="86">
        <f t="shared" si="12"/>
        <v>1.7515553018933216</v>
      </c>
      <c r="AJ52" s="2">
        <f>R53+R58+R56</f>
        <v>31774.169846999997</v>
      </c>
    </row>
    <row r="53" spans="2:56" ht="38.25" customHeight="1">
      <c r="B53" s="113"/>
      <c r="C53" s="95" t="s">
        <v>91</v>
      </c>
      <c r="D53" s="112">
        <v>11730.591999999999</v>
      </c>
      <c r="E53" s="88">
        <v>5424.88</v>
      </c>
      <c r="F53" s="88">
        <v>16.619881</v>
      </c>
      <c r="G53" s="88">
        <v>84.343</v>
      </c>
      <c r="H53" s="88">
        <v>21.206</v>
      </c>
      <c r="I53" s="87"/>
      <c r="J53" s="88">
        <v>1069.886</v>
      </c>
      <c r="K53" s="88">
        <v>288.784812</v>
      </c>
      <c r="L53" s="88"/>
      <c r="M53" s="88"/>
      <c r="N53" s="86">
        <f t="shared" si="9"/>
        <v>18636.311692999996</v>
      </c>
      <c r="O53" s="66">
        <v>-3964.8483499999998</v>
      </c>
      <c r="P53" s="86">
        <f t="shared" si="10"/>
        <v>14671.463342999996</v>
      </c>
      <c r="Q53" s="98">
        <v>0</v>
      </c>
      <c r="R53" s="86">
        <f t="shared" si="11"/>
        <v>14671.463342999996</v>
      </c>
      <c r="S53" s="86">
        <f t="shared" si="12"/>
        <v>2.17580651683227</v>
      </c>
      <c r="BB53" s="2">
        <f>R53+R56+R58</f>
        <v>31774.169846999997</v>
      </c>
      <c r="BD53" s="2">
        <f>D53+E53+F53+G53+H53+J53+K53+D56+J56+D58+E58+F58+G58+H58+I58+J58</f>
        <v>32945.84439699999</v>
      </c>
    </row>
    <row r="54" spans="2:56" ht="15.75">
      <c r="B54" s="113"/>
      <c r="C54" s="120" t="s">
        <v>92</v>
      </c>
      <c r="D54" s="112">
        <v>13837.471</v>
      </c>
      <c r="E54" s="88">
        <v>3373.0742680000003</v>
      </c>
      <c r="F54" s="87">
        <v>51538.825000000004</v>
      </c>
      <c r="G54" s="87">
        <v>989.84572</v>
      </c>
      <c r="H54" s="87">
        <v>1396.853</v>
      </c>
      <c r="I54" s="87"/>
      <c r="J54" s="88">
        <v>65.83</v>
      </c>
      <c r="K54" s="88"/>
      <c r="L54" s="88"/>
      <c r="M54" s="88"/>
      <c r="N54" s="86">
        <f t="shared" si="9"/>
        <v>71201.898988</v>
      </c>
      <c r="O54" s="98"/>
      <c r="P54" s="86">
        <f t="shared" si="10"/>
        <v>71201.898988</v>
      </c>
      <c r="Q54" s="98"/>
      <c r="R54" s="105">
        <f t="shared" si="11"/>
        <v>71201.898988</v>
      </c>
      <c r="S54" s="86">
        <f t="shared" si="12"/>
        <v>10.559379947797716</v>
      </c>
      <c r="BD54" s="2">
        <v>1462.1</v>
      </c>
    </row>
    <row r="55" spans="2:56" ht="15.75">
      <c r="B55" s="113"/>
      <c r="C55" s="120" t="s">
        <v>93</v>
      </c>
      <c r="D55" s="112">
        <v>2953.58</v>
      </c>
      <c r="E55" s="88">
        <v>819.1829226666666</v>
      </c>
      <c r="F55" s="87">
        <v>0</v>
      </c>
      <c r="G55" s="87">
        <v>18.892</v>
      </c>
      <c r="H55" s="87">
        <v>0</v>
      </c>
      <c r="I55" s="87"/>
      <c r="J55" s="88">
        <v>486.542</v>
      </c>
      <c r="K55" s="88">
        <v>0</v>
      </c>
      <c r="L55" s="86">
        <v>0</v>
      </c>
      <c r="M55" s="88"/>
      <c r="N55" s="86">
        <f t="shared" si="9"/>
        <v>4278.196922666667</v>
      </c>
      <c r="O55" s="98"/>
      <c r="P55" s="86">
        <f t="shared" si="10"/>
        <v>4278.196922666667</v>
      </c>
      <c r="Q55" s="98"/>
      <c r="R55" s="105">
        <f t="shared" si="11"/>
        <v>4278.196922666667</v>
      </c>
      <c r="S55" s="86">
        <f t="shared" si="12"/>
        <v>0.6344649151218548</v>
      </c>
      <c r="BD55" s="2">
        <f>BD53-BD54</f>
        <v>31483.744396999995</v>
      </c>
    </row>
    <row r="56" spans="2:56" s="98" customFormat="1" ht="31.5" customHeight="1">
      <c r="B56" s="122"/>
      <c r="C56" s="123" t="s">
        <v>94</v>
      </c>
      <c r="D56" s="112">
        <v>1567.737</v>
      </c>
      <c r="E56" s="88">
        <v>0</v>
      </c>
      <c r="F56" s="87">
        <v>0</v>
      </c>
      <c r="G56" s="87"/>
      <c r="H56" s="87"/>
      <c r="I56" s="87">
        <v>0</v>
      </c>
      <c r="J56" s="88">
        <v>46.117342</v>
      </c>
      <c r="K56" s="86">
        <v>0</v>
      </c>
      <c r="L56" s="86"/>
      <c r="M56" s="88"/>
      <c r="N56" s="86">
        <f t="shared" si="9"/>
        <v>1613.854342</v>
      </c>
      <c r="O56" s="66">
        <v>-1022.1669999999999</v>
      </c>
      <c r="P56" s="86">
        <f t="shared" si="10"/>
        <v>591.6873420000002</v>
      </c>
      <c r="R56" s="105">
        <f t="shared" si="11"/>
        <v>591.6873420000002</v>
      </c>
      <c r="S56" s="86">
        <f t="shared" si="12"/>
        <v>0.08774838232240845</v>
      </c>
      <c r="BD56" s="98">
        <v>-944.4</v>
      </c>
    </row>
    <row r="57" spans="2:56" ht="19.5" customHeight="1">
      <c r="B57" s="113"/>
      <c r="C57" s="111" t="s">
        <v>95</v>
      </c>
      <c r="D57" s="86">
        <f>SUM(D58:D59)</f>
        <v>2850.0543159999997</v>
      </c>
      <c r="E57" s="86">
        <f aca="true" t="shared" si="15" ref="E57:M57">E58+E59</f>
        <v>9137.548000000003</v>
      </c>
      <c r="F57" s="124">
        <f t="shared" si="15"/>
        <v>4.527046</v>
      </c>
      <c r="G57" s="124">
        <f t="shared" si="15"/>
        <v>2.268</v>
      </c>
      <c r="H57" s="124">
        <f t="shared" si="15"/>
        <v>2.501</v>
      </c>
      <c r="I57" s="124">
        <f t="shared" si="15"/>
        <v>2.01</v>
      </c>
      <c r="J57" s="86">
        <f t="shared" si="15"/>
        <v>1325.81</v>
      </c>
      <c r="K57" s="86">
        <f t="shared" si="15"/>
        <v>0</v>
      </c>
      <c r="L57" s="88">
        <f t="shared" si="15"/>
        <v>0</v>
      </c>
      <c r="M57" s="86">
        <f t="shared" si="15"/>
        <v>3859.6677999999997</v>
      </c>
      <c r="N57" s="86">
        <f t="shared" si="9"/>
        <v>17184.386162000003</v>
      </c>
      <c r="O57" s="86">
        <f>O58+O59</f>
        <v>-44.327</v>
      </c>
      <c r="P57" s="86">
        <f t="shared" si="10"/>
        <v>17140.059162</v>
      </c>
      <c r="Q57" s="98">
        <f>Q58+Q59</f>
        <v>0</v>
      </c>
      <c r="R57" s="105">
        <f t="shared" si="11"/>
        <v>17140.059162</v>
      </c>
      <c r="S57" s="86">
        <f t="shared" si="12"/>
        <v>2.5419040726679523</v>
      </c>
      <c r="BD57" s="2">
        <f>BD55+BD56</f>
        <v>30539.344396999993</v>
      </c>
    </row>
    <row r="58" spans="2:19" ht="19.5" customHeight="1">
      <c r="B58" s="113"/>
      <c r="C58" s="120" t="s">
        <v>96</v>
      </c>
      <c r="D58" s="88">
        <v>2429.340316</v>
      </c>
      <c r="E58" s="112">
        <f>'[1]UAT dec 2014'!J127</f>
        <v>8929.222000000002</v>
      </c>
      <c r="F58" s="87">
        <v>4.527046</v>
      </c>
      <c r="G58" s="87">
        <v>2.268</v>
      </c>
      <c r="H58" s="87">
        <v>2.501</v>
      </c>
      <c r="I58" s="87">
        <v>2.01</v>
      </c>
      <c r="J58" s="88">
        <v>1325.81</v>
      </c>
      <c r="K58" s="88">
        <v>0</v>
      </c>
      <c r="L58" s="86">
        <v>0</v>
      </c>
      <c r="M58" s="112">
        <f>'[1]SPECIAL_AND'!C82</f>
        <v>3859.6677999999997</v>
      </c>
      <c r="N58" s="86">
        <f t="shared" si="9"/>
        <v>16555.346162</v>
      </c>
      <c r="O58" s="86">
        <v>-44.327</v>
      </c>
      <c r="P58" s="86">
        <f t="shared" si="10"/>
        <v>16511.019162</v>
      </c>
      <c r="Q58" s="98"/>
      <c r="R58" s="105">
        <f t="shared" si="11"/>
        <v>16511.019162</v>
      </c>
      <c r="S58" s="86">
        <f t="shared" si="12"/>
        <v>2.448616218597064</v>
      </c>
    </row>
    <row r="59" spans="2:19" ht="19.5" customHeight="1">
      <c r="B59" s="113"/>
      <c r="C59" s="120" t="s">
        <v>97</v>
      </c>
      <c r="D59" s="88">
        <v>420.714</v>
      </c>
      <c r="E59" s="112">
        <f>'[1]UAT dec 2014'!J128</f>
        <v>208.32600000000002</v>
      </c>
      <c r="F59" s="119"/>
      <c r="G59" s="119">
        <v>0</v>
      </c>
      <c r="H59" s="119"/>
      <c r="I59" s="119"/>
      <c r="J59" s="88">
        <v>0</v>
      </c>
      <c r="K59" s="86"/>
      <c r="L59" s="86"/>
      <c r="M59" s="112"/>
      <c r="N59" s="86">
        <f t="shared" si="9"/>
        <v>629.04</v>
      </c>
      <c r="O59" s="98"/>
      <c r="P59" s="86">
        <f t="shared" si="10"/>
        <v>629.04</v>
      </c>
      <c r="Q59" s="98">
        <v>0</v>
      </c>
      <c r="R59" s="105">
        <f t="shared" si="11"/>
        <v>629.04</v>
      </c>
      <c r="S59" s="86">
        <f t="shared" si="12"/>
        <v>0.09328785407088833</v>
      </c>
    </row>
    <row r="60" spans="2:19" ht="23.25" customHeight="1">
      <c r="B60" s="113"/>
      <c r="C60" s="111" t="s">
        <v>79</v>
      </c>
      <c r="D60" s="105">
        <f>D61+D62</f>
        <v>2733.689</v>
      </c>
      <c r="E60" s="105">
        <f>E61+E62</f>
        <v>1644.285</v>
      </c>
      <c r="F60" s="105">
        <f>F61+F62</f>
        <v>0</v>
      </c>
      <c r="G60" s="105">
        <f>G61+G62</f>
        <v>0</v>
      </c>
      <c r="H60" s="105">
        <f>H61+H62</f>
        <v>0</v>
      </c>
      <c r="I60" s="119"/>
      <c r="J60" s="105">
        <f>J61+J62</f>
        <v>22.781042</v>
      </c>
      <c r="K60" s="86"/>
      <c r="L60" s="86">
        <f>L61+L62</f>
        <v>0</v>
      </c>
      <c r="M60" s="105">
        <f>M61+M62</f>
        <v>523.695</v>
      </c>
      <c r="N60" s="86">
        <f t="shared" si="9"/>
        <v>4924.4500419999995</v>
      </c>
      <c r="O60" s="105">
        <f>O61+O62</f>
        <v>-78.275</v>
      </c>
      <c r="P60" s="86">
        <f t="shared" si="10"/>
        <v>4846.175042</v>
      </c>
      <c r="Q60" s="105">
        <f>Q61+Q62</f>
        <v>-4846.175042</v>
      </c>
      <c r="R60" s="105">
        <f t="shared" si="11"/>
        <v>0</v>
      </c>
      <c r="S60" s="86">
        <f t="shared" si="12"/>
        <v>0</v>
      </c>
    </row>
    <row r="61" spans="2:19" ht="15.75">
      <c r="B61" s="113"/>
      <c r="C61" s="125" t="s">
        <v>98</v>
      </c>
      <c r="D61" s="126">
        <v>113.604</v>
      </c>
      <c r="E61" s="112">
        <v>0</v>
      </c>
      <c r="F61" s="119">
        <v>0</v>
      </c>
      <c r="G61" s="119">
        <v>0</v>
      </c>
      <c r="H61" s="119"/>
      <c r="I61" s="119">
        <v>0</v>
      </c>
      <c r="J61" s="112">
        <v>0</v>
      </c>
      <c r="K61" s="86"/>
      <c r="L61" s="86"/>
      <c r="M61" s="112"/>
      <c r="N61" s="127">
        <f t="shared" si="9"/>
        <v>113.604</v>
      </c>
      <c r="O61" s="98"/>
      <c r="P61" s="86">
        <f t="shared" si="10"/>
        <v>113.604</v>
      </c>
      <c r="Q61" s="128">
        <f>-P61</f>
        <v>-113.604</v>
      </c>
      <c r="R61" s="105"/>
      <c r="S61" s="86">
        <f t="shared" si="12"/>
        <v>0</v>
      </c>
    </row>
    <row r="62" spans="2:19" ht="19.5" customHeight="1">
      <c r="B62" s="113"/>
      <c r="C62" s="125" t="s">
        <v>99</v>
      </c>
      <c r="D62" s="112">
        <v>2620.085</v>
      </c>
      <c r="E62" s="112">
        <v>1644.285</v>
      </c>
      <c r="F62" s="119">
        <v>0</v>
      </c>
      <c r="G62" s="119">
        <v>0</v>
      </c>
      <c r="H62" s="119"/>
      <c r="I62" s="119">
        <v>0</v>
      </c>
      <c r="J62" s="112">
        <v>22.781042</v>
      </c>
      <c r="K62" s="86"/>
      <c r="L62" s="86"/>
      <c r="M62" s="112">
        <v>523.695</v>
      </c>
      <c r="N62" s="86">
        <f t="shared" si="9"/>
        <v>4810.846041999999</v>
      </c>
      <c r="O62" s="66">
        <v>-78.275</v>
      </c>
      <c r="P62" s="86">
        <f t="shared" si="10"/>
        <v>4732.571042</v>
      </c>
      <c r="Q62" s="98">
        <f>-P62</f>
        <v>-4732.571042</v>
      </c>
      <c r="R62" s="105">
        <f>P62+Q62</f>
        <v>0</v>
      </c>
      <c r="S62" s="86">
        <f t="shared" si="12"/>
        <v>0</v>
      </c>
    </row>
    <row r="63" spans="2:19" ht="34.5" customHeight="1">
      <c r="B63" s="113"/>
      <c r="C63" s="129" t="s">
        <v>100</v>
      </c>
      <c r="D63" s="112">
        <v>-638.217</v>
      </c>
      <c r="E63" s="112">
        <v>-199.12599186363636</v>
      </c>
      <c r="F63" s="119">
        <v>-35.974699</v>
      </c>
      <c r="G63" s="119">
        <v>-15.62697</v>
      </c>
      <c r="H63" s="119">
        <v>-21.426</v>
      </c>
      <c r="I63" s="119">
        <v>0</v>
      </c>
      <c r="J63" s="119">
        <v>-38.831</v>
      </c>
      <c r="K63" s="86"/>
      <c r="L63" s="112">
        <v>-0.00366171</v>
      </c>
      <c r="M63" s="112"/>
      <c r="N63" s="86">
        <f t="shared" si="9"/>
        <v>-949.2053225736364</v>
      </c>
      <c r="O63" s="98"/>
      <c r="P63" s="86">
        <f t="shared" si="10"/>
        <v>-949.2053225736364</v>
      </c>
      <c r="Q63" s="98"/>
      <c r="R63" s="105">
        <f>P63+Q63</f>
        <v>-949.2053225736364</v>
      </c>
      <c r="S63" s="86">
        <f t="shared" si="12"/>
        <v>-0.14076899341148397</v>
      </c>
    </row>
    <row r="64" spans="3:19" ht="12" customHeight="1">
      <c r="C64" s="129"/>
      <c r="D64" s="112"/>
      <c r="E64" s="112"/>
      <c r="F64" s="119"/>
      <c r="G64" s="119"/>
      <c r="H64" s="119"/>
      <c r="I64" s="119"/>
      <c r="J64" s="37"/>
      <c r="K64" s="86"/>
      <c r="L64" s="112"/>
      <c r="M64" s="112"/>
      <c r="N64" s="86"/>
      <c r="O64" s="98"/>
      <c r="P64" s="86"/>
      <c r="Q64" s="98"/>
      <c r="R64" s="105"/>
      <c r="S64" s="86"/>
    </row>
    <row r="65" spans="3:37" ht="26.25" customHeight="1" thickBot="1">
      <c r="C65" s="130" t="s">
        <v>101</v>
      </c>
      <c r="D65" s="131">
        <f aca="true" t="shared" si="16" ref="D65:M65">D20-D44</f>
        <v>-20245.826852999948</v>
      </c>
      <c r="E65" s="131">
        <f t="shared" si="16"/>
        <v>483.7614363636312</v>
      </c>
      <c r="F65" s="132">
        <f t="shared" si="16"/>
        <v>240.56128099999478</v>
      </c>
      <c r="G65" s="132">
        <f t="shared" si="16"/>
        <v>228.81605899999977</v>
      </c>
      <c r="H65" s="132">
        <f t="shared" si="16"/>
        <v>-1.0159999999996217</v>
      </c>
      <c r="I65" s="132">
        <f t="shared" si="16"/>
        <v>-2.01</v>
      </c>
      <c r="J65" s="131">
        <f t="shared" si="16"/>
        <v>2166.9835943636353</v>
      </c>
      <c r="K65" s="131">
        <f t="shared" si="16"/>
        <v>0</v>
      </c>
      <c r="L65" s="131">
        <f t="shared" si="16"/>
        <v>223.26760071000012</v>
      </c>
      <c r="M65" s="131">
        <f t="shared" si="16"/>
        <v>-209.86301999999796</v>
      </c>
      <c r="N65" s="131">
        <f>SUM(D65:M65)</f>
        <v>-17115.32590156268</v>
      </c>
      <c r="O65" s="131">
        <f>O20-O44</f>
        <v>0.000999999996565748</v>
      </c>
      <c r="P65" s="131">
        <f>P20-P44</f>
        <v>-17115.324901562708</v>
      </c>
      <c r="Q65" s="131">
        <f>Q20-Q44</f>
        <v>4622.103993</v>
      </c>
      <c r="R65" s="131">
        <f>R20-R44</f>
        <v>-12493.220908562711</v>
      </c>
      <c r="S65" s="133">
        <f>R65/$R$7*100</f>
        <v>-1.8527689320128593</v>
      </c>
      <c r="U65" s="134"/>
      <c r="V65" s="135">
        <f>U65/$R$7*100</f>
        <v>0</v>
      </c>
      <c r="AH65" s="2" t="e">
        <f>AH20-AH44</f>
        <v>#REF!</v>
      </c>
      <c r="AK65" s="2">
        <f>R65-R49</f>
        <v>-18587.41131156271</v>
      </c>
    </row>
    <row r="66" ht="19.5" customHeight="1" thickTop="1"/>
    <row r="259" spans="36:37" ht="19.5" customHeight="1">
      <c r="AJ259" s="2">
        <f>R20-AJ44</f>
        <v>-2294.0441265427216</v>
      </c>
      <c r="AK259" s="136">
        <f>AJ259/R7*100</f>
        <v>-0.3402112007330152</v>
      </c>
    </row>
  </sheetData>
  <sheetProtection/>
  <mergeCells count="7">
    <mergeCell ref="C3:S3"/>
    <mergeCell ref="O2:S2"/>
    <mergeCell ref="S13:S15"/>
    <mergeCell ref="R13:R15"/>
    <mergeCell ref="R9:S12"/>
    <mergeCell ref="C4:S4"/>
    <mergeCell ref="C5:S5"/>
  </mergeCells>
  <printOptions horizontalCentered="1"/>
  <pageMargins left="0" right="0" top="0.5905511811023623" bottom="0" header="0.5118110236220472" footer="0"/>
  <pageSetup blackAndWhite="1" horizontalDpi="300" verticalDpi="300" orientation="landscape" paperSize="9" scale="55" r:id="rId3"/>
  <headerFooter alignWithMargins="0">
    <oddFooter>&amp;L&amp;D   &amp;T&amp;C&amp;F</oddFooter>
  </headerFooter>
  <rowBreaks count="1" manualBreakCount="1">
    <brk id="43" min="2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52392357</dc:creator>
  <cp:keywords/>
  <dc:description/>
  <cp:lastModifiedBy>IOANA-ALINA BURLA</cp:lastModifiedBy>
  <cp:lastPrinted>2015-01-28T07:33:51Z</cp:lastPrinted>
  <dcterms:created xsi:type="dcterms:W3CDTF">2015-01-28T07:16:19Z</dcterms:created>
  <dcterms:modified xsi:type="dcterms:W3CDTF">2015-01-28T16:19:53Z</dcterms:modified>
  <cp:category/>
  <cp:version/>
  <cp:contentType/>
  <cp:contentStatus/>
</cp:coreProperties>
</file>