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555" activeTab="0"/>
  </bookViews>
  <sheets>
    <sheet name="feb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bas1">'[17]data input'!#REF!</definedName>
    <definedName name="___bas2">'[17]data input'!#REF!</definedName>
    <definedName name="___bas3">'[17]data input'!#REF!</definedName>
    <definedName name="___BOP2">'[26]BoP'!#REF!</definedName>
    <definedName name="___CPI98">'[32]REER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'[18]Annual Tables'!#REF!</definedName>
    <definedName name="___PAG2">'[18]Index'!#REF!</definedName>
    <definedName name="___PAG3">'[18]Index'!#REF!</definedName>
    <definedName name="___PAG4">'[18]Index'!#REF!</definedName>
    <definedName name="___PAG5">'[18]Index'!#REF!</definedName>
    <definedName name="___PAG6">'[18]Index'!#REF!</definedName>
    <definedName name="___PPI97">'[32]REER Forecast'!#REF!</definedName>
    <definedName name="___RES2">'[26]RES'!#REF!</definedName>
    <definedName name="___rge1">#REF!</definedName>
    <definedName name="___som1">'[17]data input'!#REF!</definedName>
    <definedName name="___som2">'[17]data input'!#REF!</definedName>
    <definedName name="___som3">'[17]data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'[90]EU2DBase'!#REF!</definedName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_bas1">'[17]data input'!#REF!</definedName>
    <definedName name="__bas2">'[17]data input'!#REF!</definedName>
    <definedName name="__bas3">'[17]data input'!#REF!</definedName>
    <definedName name="__BOP1">#REF!</definedName>
    <definedName name="__BOP2">'[26]BoP'!#REF!</definedName>
    <definedName name="__CPI98">'[32]REER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'[18]Annual Tables'!#REF!</definedName>
    <definedName name="__PAG2">'[18]Index'!#REF!</definedName>
    <definedName name="__PAG3">'[18]Index'!#REF!</definedName>
    <definedName name="__PAG4">'[18]Index'!#REF!</definedName>
    <definedName name="__PAG5">'[18]Index'!#REF!</definedName>
    <definedName name="__PAG6">'[18]Index'!#REF!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'[32]REER Forecast'!#REF!</definedName>
    <definedName name="__prt1">#REF!</definedName>
    <definedName name="__prt2">#REF!</definedName>
    <definedName name="__rep1">#REF!</definedName>
    <definedName name="__rep2">#REF!</definedName>
    <definedName name="__RES2">'[26]RES'!#REF!</definedName>
    <definedName name="__rge1">#REF!</definedName>
    <definedName name="__s92">NA()</definedName>
    <definedName name="__som1">'[17]data input'!#REF!</definedName>
    <definedName name="__som2">'[17]data input'!#REF!</definedName>
    <definedName name="__som3">'[17]data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'[90]EU2DBase'!$C$1:$F$196</definedName>
    <definedName name="__UKR2">'[90]EU2DBase'!$G$1:$U$196</definedName>
    <definedName name="__UKR3">'[90]EU2DBase'!#REF!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'[90]EU2DBase'!$C$1:$F$196</definedName>
    <definedName name="_UKR2">'[90]EU2DBase'!$G$1:$U$196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'[89]Index'!$C$21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'feb 2015'!$9:$16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att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0____Mozambique____Medium_Term_External_Debt__1997_2015">#REF!</definedName>
    <definedName name="Table_10_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1__Armenia___Average_Monthly_Wages_in_the_State_Sector__1994_99__1">'[16]WAGES_old'!$A$1:$F$63</definedName>
    <definedName name="Table_12.__Armenia__Labor_Force__Employment__and_Unemployment__1994_99">'[16]EMPLOY_old'!$A$1:$H$53</definedName>
    <definedName name="Table_12___Armenia__Labor_Force__Employment__and_Unemployment__1994_99">'[16]EMPLOY_old'!$A$1:$H$53</definedName>
    <definedName name="Table_13._Armenia___Employment_in_the_Public_Sector__1994_99">'[16]EMPL_PUBL_old'!$A$1:$F$27</definedName>
    <definedName name="Table_13_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4__Armenia___Budgetary_Sector_Employment__1994_99">'[16]EMPL_BUDG_old'!$A$1:$K$17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'[16]EXPEN_old'!$A$1:$F$25</definedName>
    <definedName name="Table_19_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'[16]TAX_REV_old'!$A$1:$F$24</definedName>
    <definedName name="Table_20__Armenia___Composition_of_Tax_Revenues_in_Consolidated_Government_Budget__1994_99">'[16]TAX_REV_old'!$A$1:$F$24</definedName>
    <definedName name="Table_21._Armenia___Accounts_of_the_Central_Bank__1994_99">'[16]CBANK_old'!$A$1:$U$46</definedName>
    <definedName name="Table_21__Armenia___Accounts_of_the_Central_Bank__1994_99">'[16]CBANK_old'!$A$1:$U$46</definedName>
    <definedName name="Table_22._Armenia___Monetary_Survey__1994_99">'[16]MSURVEY_old'!$A$1:$Q$52</definedName>
    <definedName name="Table_22_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3__Armenia___Commercial_Banks___Interest_Rates_for_Loans_and_Deposits_in_Drams_and_U_S__Dollars__1996_99">'[16]INT_RATES_old'!$A$1:$R$32</definedName>
    <definedName name="Table_24._Armenia___Treasury_Bills__1995_99">'[16]Tbill_old'!$A$1:$U$31</definedName>
    <definedName name="Table_24_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5__Armenia___Quarterly_Balance_of_Payments_and_External_Financing__1995_99">'[16]BOP_Q_OLD'!$A$1:$F$74</definedName>
    <definedName name="Table_26._Armenia___Summary_External_Debt_Data__1995_99">'[16]EXTDEBT_OLD'!$A$1:$F$45</definedName>
    <definedName name="Table_26__Armenia___Summary_External_Debt_Data__1995_99">'[16]EXTDEBT_OLD'!$A$1:$F$45</definedName>
    <definedName name="Table_27.__Armenia___Commodity_Composition_of_Trade__1995_99">'[16]COMP_TRADE'!$A$1:$F$29</definedName>
    <definedName name="Table_27___Armenia___Commodity_Composition_of_Trade__1995_99">'[16]COMP_TRADE'!$A$1:$F$29</definedName>
    <definedName name="Table_28._Armenia___Direction_of_Trade__1995_99">'[16]DOT'!$A$1:$F$66</definedName>
    <definedName name="Table_28__Armenia___Direction_of_Trade__1995_99">'[16]DOT'!$A$1:$F$66</definedName>
    <definedName name="Table_29._Armenia___Incorporatized_and_Partially_Privatized_Enterprises__1994_99">'[16]PRIVATE_OLD'!$A$1:$G$29</definedName>
    <definedName name="Table_29_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'[16]BNKIND_old'!$A$1:$M$16</definedName>
    <definedName name="Table_30__Armenia___Banking_System_Indicators__1997_99">'[16]BNKIND_old'!$A$1:$M$16</definedName>
    <definedName name="Table_31._Armenia___Banking_Sector_Loans__1996_99">'[16]BNKLOANS_old'!$A$1:$O$40</definedName>
    <definedName name="Table_31__Armenia___Banking_Sector_Loans__1996_99">'[16]BNKLOANS_old'!$A$1:$O$40</definedName>
    <definedName name="Table_32._Armenia___Total_Electricity_Generation__Distribution_and_Collection__1994_99">'[16]ELECTR_old'!$A$1:$F$51</definedName>
    <definedName name="Table_32__Armenia___Total_Electricity_Generation__Distribution_and_Collection__1994_99">'[16]ELECTR_old'!$A$1:$F$51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'[16]taxrevSum'!$A$1:$F$52</definedName>
    <definedName name="Table_34_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___Moldova____Monetary_Survey_and_Projections__1994_98_1">#REF!</definedName>
    <definedName name="Table_4_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_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6___Moldova__Balance_of_Payments__1994_98">#REF!</definedName>
    <definedName name="Table_6__Armenia___Production_of_Selected_Industrial_Commodities__1994_99">'[16]INDCOM_old'!$A$1:$L$31</definedName>
    <definedName name="Table_7._Armenia___Consumer_Prices__1994_99">'[16]CPI_old'!$A$1:$I$102</definedName>
    <definedName name="Table_7__Armenia___Consumer_Prices__1994_99">'[16]CPI_old'!$A$1:$I$102</definedName>
    <definedName name="Table_8.__Armenia___Selected_Energy_Prices__1994_99__1">'[16]ENERGY_old'!$A$1:$AF$25</definedName>
    <definedName name="Table_8___Armenia___Selected_Energy_Prices__1994_99__1">'[16]ENERGY_old'!$A$1:$AF$25</definedName>
    <definedName name="Table_9._Armenia___Regulated_Prices_for_Main_Commodities_and_Services__1994_99__1">'[16]MAINCOM_old '!$A$1:$H$20</definedName>
    <definedName name="Table_9_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'feb 2015'!$C$2:$S$66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</authors>
  <commentList>
    <comment ref="O66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G32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2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F54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G54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54" authorId="2">
      <text>
        <r>
          <rPr>
            <sz val="9"/>
            <color indexed="10"/>
            <rFont val="Tahoma"/>
            <family val="2"/>
          </rPr>
          <t>+ 
 deduceri ANAF</t>
        </r>
      </text>
    </comment>
  </commentList>
</comments>
</file>

<file path=xl/sharedStrings.xml><?xml version="1.0" encoding="utf-8"?>
<sst xmlns="http://schemas.openxmlformats.org/spreadsheetml/2006/main" count="112" uniqueCount="104">
  <si>
    <t xml:space="preserve">BUGETUL GENERAL  CONSOLIDAT </t>
  </si>
  <si>
    <t xml:space="preserve">Realizari  01.01 - 28.02.2015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</si>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</sst>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#,##0.00_);\(#,##0.00\)"/>
    <numFmt numFmtId="224" formatCode="_-* #,##0.00\ _D_M_-;\-* #,##0.00\ _D_M_-;_-* &quot;-&quot;??\ _D_M_-;_-@_-"/>
    <numFmt numFmtId="225" formatCode="_-* #,##0.000\ _l_e_i_-;\-* #,##0.000\ _l_e_i_-;_-* &quot;-&quot;??\ _l_e_i_-;_-@_-"/>
  </numFmts>
  <fonts count="9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8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301" applyNumberFormat="1" applyFont="1" applyFill="1" applyAlignment="1">
      <alignment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71" fontId="81" fillId="30" borderId="0" xfId="0" applyNumberFormat="1" applyFont="1" applyFill="1" applyBorder="1" applyAlignment="1" applyProtection="1">
      <alignment horizontal="center"/>
      <protection locked="0"/>
    </xf>
    <xf numFmtId="165" fontId="82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6" fontId="82" fillId="30" borderId="0" xfId="0" applyNumberFormat="1" applyFont="1" applyFill="1" applyBorder="1" applyAlignment="1" applyProtection="1">
      <alignment wrapText="1"/>
      <protection locked="0"/>
    </xf>
    <xf numFmtId="168" fontId="83" fillId="30" borderId="0" xfId="0" applyNumberFormat="1" applyFont="1" applyFill="1" applyBorder="1" applyAlignment="1" applyProtection="1">
      <alignment horizontal="center"/>
      <protection locked="0"/>
    </xf>
    <xf numFmtId="3" fontId="80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vertical="center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vertical="center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vertical="center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2" fillId="30" borderId="0" xfId="38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84" fillId="30" borderId="0" xfId="0" applyNumberFormat="1" applyFont="1" applyFill="1" applyAlignment="1" applyProtection="1">
      <alignment horizontal="center" vertical="center"/>
      <protection/>
    </xf>
    <xf numFmtId="217" fontId="8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vertical="center"/>
    </xf>
    <xf numFmtId="4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165" fontId="75" fillId="30" borderId="0" xfId="0" applyNumberFormat="1" applyFont="1" applyFill="1" applyAlignment="1" applyProtection="1">
      <alignment vertical="center"/>
      <protection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86" fillId="30" borderId="21" xfId="0" applyNumberFormat="1" applyFont="1" applyFill="1" applyBorder="1" applyAlignment="1" applyProtection="1">
      <alignment horizontal="center" vertical="center"/>
      <protection locked="0"/>
    </xf>
    <xf numFmtId="165" fontId="75" fillId="30" borderId="21" xfId="0" applyNumberFormat="1" applyFont="1" applyFill="1" applyBorder="1" applyAlignment="1" applyProtection="1">
      <alignment vertical="center"/>
      <protection locked="0"/>
    </xf>
    <xf numFmtId="4" fontId="75" fillId="30" borderId="21" xfId="380" applyNumberFormat="1" applyFont="1" applyFill="1" applyBorder="1" applyAlignment="1" applyProtection="1">
      <alignment horizontal="center" vertical="center"/>
      <protection/>
    </xf>
    <xf numFmtId="166" fontId="72" fillId="30" borderId="0" xfId="0" applyNumberFormat="1" applyFont="1" applyFill="1" applyBorder="1" applyAlignment="1" applyProtection="1">
      <alignment horizontal="center"/>
      <protection locked="0"/>
    </xf>
    <xf numFmtId="4" fontId="75" fillId="30" borderId="0" xfId="380" applyNumberFormat="1" applyFont="1" applyFill="1" applyBorder="1" applyAlignment="1" applyProtection="1">
      <alignment horizontal="right" vertical="center"/>
      <protection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</cellXfs>
  <cellStyles count="44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2" xfId="125"/>
    <cellStyle name="Comma 2 2" xfId="126"/>
    <cellStyle name="Comma 2_BGC rectificare MFP 3 decembrie  retea ora 12 " xfId="127"/>
    <cellStyle name="Comma 3" xfId="128"/>
    <cellStyle name="Comma 4" xfId="129"/>
    <cellStyle name="Comma(3)" xfId="130"/>
    <cellStyle name="Comma[mine]" xfId="131"/>
    <cellStyle name="Comma[mine] 2" xfId="132"/>
    <cellStyle name="Comma[mine]_BGC 2015 trim 26 ianuarie retea final" xfId="133"/>
    <cellStyle name="Comma_dobanzi Februarie  2013" xfId="134"/>
    <cellStyle name="Comma0" xfId="135"/>
    <cellStyle name="Comma0 - Style3" xfId="136"/>
    <cellStyle name="Comma0 2" xfId="137"/>
    <cellStyle name="Comma0_040902bgr_bop_active" xfId="138"/>
    <cellStyle name="Commentaire" xfId="139"/>
    <cellStyle name="cucu" xfId="140"/>
    <cellStyle name="Curren - Style3" xfId="141"/>
    <cellStyle name="Curren - Style4" xfId="142"/>
    <cellStyle name="Currency0" xfId="143"/>
    <cellStyle name="Currency0 2" xfId="144"/>
    <cellStyle name="Currency0_BGC 2015 trim 26 ianuarie retea final" xfId="145"/>
    <cellStyle name="Date" xfId="146"/>
    <cellStyle name="Date 2" xfId="147"/>
    <cellStyle name="Date_BGC 2015 trim 26 ianuarie retea final" xfId="148"/>
    <cellStyle name="Datum" xfId="149"/>
    <cellStyle name="Datum 2" xfId="150"/>
    <cellStyle name="Datum_BGC 2015 trim 26 ianuarie retea final" xfId="151"/>
    <cellStyle name="Dezimal [0]_laroux" xfId="152"/>
    <cellStyle name="Dezimal_laroux" xfId="153"/>
    <cellStyle name="Entrée" xfId="154"/>
    <cellStyle name="Eronat" xfId="155"/>
    <cellStyle name="Euro" xfId="156"/>
    <cellStyle name="Euro 2" xfId="157"/>
    <cellStyle name="Euro_BGC 2015 trim 26 ianuarie retea final" xfId="158"/>
    <cellStyle name="Excel.Chart" xfId="159"/>
    <cellStyle name="Explanatory Text" xfId="160"/>
    <cellStyle name="Ezres [0]_10mell99" xfId="161"/>
    <cellStyle name="Ezres_10mell99" xfId="162"/>
    <cellStyle name="F2" xfId="163"/>
    <cellStyle name="F3" xfId="164"/>
    <cellStyle name="F4" xfId="165"/>
    <cellStyle name="F5" xfId="166"/>
    <cellStyle name="F5 - Style8" xfId="167"/>
    <cellStyle name="F5_BGC 2014 trim 18 iulie retea si semestru -cu MF tinta 8400" xfId="168"/>
    <cellStyle name="F6" xfId="169"/>
    <cellStyle name="F6 - Style5" xfId="170"/>
    <cellStyle name="F6_BGC 2014 trim 18 iulie retea si semestru -cu MF tinta 8400" xfId="171"/>
    <cellStyle name="F7" xfId="172"/>
    <cellStyle name="F7 - Style7" xfId="173"/>
    <cellStyle name="F7_BGC 2014 trim 18 iulie retea si semestru -cu MF tinta 8400" xfId="174"/>
    <cellStyle name="F8" xfId="175"/>
    <cellStyle name="F8 - Style6" xfId="176"/>
    <cellStyle name="F8_BGC 2014 trim 18 iulie retea si semestru -cu MF tinta 8400" xfId="177"/>
    <cellStyle name="Finanční0" xfId="178"/>
    <cellStyle name="Finanční0 2" xfId="179"/>
    <cellStyle name="Finanční0_BGC 2015 trim 26 ianuarie retea final" xfId="180"/>
    <cellStyle name="Finanení0" xfId="181"/>
    <cellStyle name="Finanèní0" xfId="182"/>
    <cellStyle name="Finanení0 2" xfId="183"/>
    <cellStyle name="Finanèní0 2" xfId="184"/>
    <cellStyle name="Finanení0_BGC 2014 trim 18 iulie retea si semestru -cu MF tinta 8400" xfId="185"/>
    <cellStyle name="Finanèní0_BGC 2014 trim 18 iulie retea si semestru -cu MF tinta 8400" xfId="186"/>
    <cellStyle name="Finanení0_BGC 2015 trim 26 ianuarie retea final" xfId="187"/>
    <cellStyle name="Finanèní0_BGC 2015 trim 26 ianuarie retea final" xfId="188"/>
    <cellStyle name="Finanení0_BGC rectificare MFP 3 decembrie  retea ora 12 " xfId="189"/>
    <cellStyle name="Finanèní0_BGC rectificare MFP 3 decembrie  retea ora 12 " xfId="190"/>
    <cellStyle name="Fixed" xfId="191"/>
    <cellStyle name="Fixed (0)" xfId="192"/>
    <cellStyle name="Fixed (0) 2" xfId="193"/>
    <cellStyle name="Fixed (0)_BGC 2015 trim 26 ianuarie retea final" xfId="194"/>
    <cellStyle name="Fixed (1)" xfId="195"/>
    <cellStyle name="Fixed (1) 2" xfId="196"/>
    <cellStyle name="Fixed (1)_BGC 2015 trim 26 ianuarie retea final" xfId="197"/>
    <cellStyle name="Fixed (2)" xfId="198"/>
    <cellStyle name="Fixed (2) 2" xfId="199"/>
    <cellStyle name="Fixed (2)_BGC 2015 trim 26 ianuarie retea final" xfId="200"/>
    <cellStyle name="Fixed 2" xfId="201"/>
    <cellStyle name="Fixed_BGC 2014 trim 18 iulie retea si semestru -cu MF tinta 8400" xfId="202"/>
    <cellStyle name="fixed0 - Style4" xfId="203"/>
    <cellStyle name="Fixed1 - Style1" xfId="204"/>
    <cellStyle name="Fixed1 - Style2" xfId="205"/>
    <cellStyle name="Fixed2 - Style2" xfId="206"/>
    <cellStyle name="Good" xfId="207"/>
    <cellStyle name="Grey" xfId="208"/>
    <cellStyle name="Grey 2" xfId="209"/>
    <cellStyle name="Grey_BGC 2015 trim 26 ianuarie retea final" xfId="210"/>
    <cellStyle name="Heading 1" xfId="211"/>
    <cellStyle name="Heading 2" xfId="212"/>
    <cellStyle name="Heading 3" xfId="213"/>
    <cellStyle name="Heading 4" xfId="214"/>
    <cellStyle name="Heading1 1" xfId="215"/>
    <cellStyle name="Heading2" xfId="216"/>
    <cellStyle name="Hiperhivatkozás" xfId="217"/>
    <cellStyle name="Hipervínculo_IIF" xfId="218"/>
    <cellStyle name="Hyperlink" xfId="219"/>
    <cellStyle name="Followed Hyperlink" xfId="220"/>
    <cellStyle name="Iau?iue_Eeno1" xfId="221"/>
    <cellStyle name="Ieșire" xfId="222"/>
    <cellStyle name="imf-one decimal" xfId="223"/>
    <cellStyle name="imf-one decimal 2" xfId="224"/>
    <cellStyle name="imf-one decimal_BGC 2015 trim 26 ianuarie retea final" xfId="225"/>
    <cellStyle name="imf-zero decimal" xfId="226"/>
    <cellStyle name="imf-zero decimal 2" xfId="227"/>
    <cellStyle name="imf-zero decimal_BGC 2015 trim 26 ianuarie retea final" xfId="228"/>
    <cellStyle name="Input" xfId="229"/>
    <cellStyle name="Input [yellow]" xfId="230"/>
    <cellStyle name="Input [yellow] 2" xfId="231"/>
    <cellStyle name="Input [yellow]_BGC 2015 trim 26 ianuarie retea final" xfId="232"/>
    <cellStyle name="Input_19 zile feb" xfId="233"/>
    <cellStyle name="Insatisfaisant" xfId="234"/>
    <cellStyle name="Intrare" xfId="235"/>
    <cellStyle name="Ioe?uaaaoayny aeia?nnueea" xfId="236"/>
    <cellStyle name="Îáû÷íûé_AMD" xfId="237"/>
    <cellStyle name="Îòêðûâàâøàÿñÿ ãèïåðññûëêà" xfId="238"/>
    <cellStyle name="Label" xfId="239"/>
    <cellStyle name="leftli - Style3" xfId="240"/>
    <cellStyle name="Linked Cell" xfId="241"/>
    <cellStyle name="MacroCode" xfId="242"/>
    <cellStyle name="Már látott hiperhivatkozás" xfId="243"/>
    <cellStyle name="Měna0" xfId="244"/>
    <cellStyle name="Měna0 2" xfId="245"/>
    <cellStyle name="Měna0_BGC 2015 trim 26 ianuarie retea final" xfId="246"/>
    <cellStyle name="měny_DEFLÁTORY  3q 1998" xfId="247"/>
    <cellStyle name="Millares [0]_11.1.3. bis" xfId="248"/>
    <cellStyle name="Millares_11.1.3. bis" xfId="249"/>
    <cellStyle name="Milliers [0]_Encours - Apr rééch" xfId="250"/>
    <cellStyle name="Milliers_Cash flows projection" xfId="251"/>
    <cellStyle name="Mina0" xfId="252"/>
    <cellStyle name="Mìna0" xfId="253"/>
    <cellStyle name="Mina0 2" xfId="254"/>
    <cellStyle name="Mìna0 2" xfId="255"/>
    <cellStyle name="Mina0_BGC 2014 trim 18 iulie retea si semestru -cu MF tinta 8400" xfId="256"/>
    <cellStyle name="Mìna0_BGC 2014 trim 18 iulie retea si semestru -cu MF tinta 8400" xfId="257"/>
    <cellStyle name="Mina0_BGC 2015 trim 26 ianuarie retea final" xfId="258"/>
    <cellStyle name="Mìna0_BGC 2015 trim 26 ianuarie retea final" xfId="259"/>
    <cellStyle name="Mina0_BGC rectificare MFP 3 decembrie  retea ora 12 " xfId="260"/>
    <cellStyle name="Mìna0_BGC rectificare MFP 3 decembrie  retea ora 12 " xfId="261"/>
    <cellStyle name="Moneda [0]_11.1.3. bis" xfId="262"/>
    <cellStyle name="Moneda_11.1.3. bis" xfId="263"/>
    <cellStyle name="Monétaire [0]_Encours - Apr rééch" xfId="264"/>
    <cellStyle name="Monétaire_Encours - Apr rééch" xfId="265"/>
    <cellStyle name="Navadno_Slo" xfId="266"/>
    <cellStyle name="Nedefinován" xfId="267"/>
    <cellStyle name="Neutral" xfId="268"/>
    <cellStyle name="Neutre" xfId="269"/>
    <cellStyle name="Neutru" xfId="270"/>
    <cellStyle name="no dec" xfId="271"/>
    <cellStyle name="No-definido" xfId="272"/>
    <cellStyle name="Normaali_CENTRAL" xfId="273"/>
    <cellStyle name="Normal - Modelo1" xfId="274"/>
    <cellStyle name="Normal - Style1" xfId="275"/>
    <cellStyle name="Normal - Style2" xfId="276"/>
    <cellStyle name="Normal - Style3" xfId="277"/>
    <cellStyle name="Normal - Style5" xfId="278"/>
    <cellStyle name="Normal - Style6" xfId="279"/>
    <cellStyle name="Normal - Style7" xfId="280"/>
    <cellStyle name="Normal - Style8" xfId="281"/>
    <cellStyle name="Normal 10" xfId="282"/>
    <cellStyle name="Normal 2" xfId="283"/>
    <cellStyle name="Normal 2 2" xfId="284"/>
    <cellStyle name="Normal 2 3" xfId="285"/>
    <cellStyle name="Normal 2 3 2" xfId="286"/>
    <cellStyle name="Normal 2_BGC rectificare MFP 3 decembrie  retea ora 12 " xfId="287"/>
    <cellStyle name="Normal 3" xfId="288"/>
    <cellStyle name="Normal 4" xfId="289"/>
    <cellStyle name="Normal 5" xfId="290"/>
    <cellStyle name="Normal 5 2" xfId="291"/>
    <cellStyle name="Normal 5_BGC 2014 trim 18 iulie retea si semestru -cu MF tinta 8400" xfId="292"/>
    <cellStyle name="Normal 6" xfId="293"/>
    <cellStyle name="Normal 7" xfId="294"/>
    <cellStyle name="Normal 8" xfId="295"/>
    <cellStyle name="Normal 9" xfId="296"/>
    <cellStyle name="Normal Table" xfId="297"/>
    <cellStyle name="Normal Table 2" xfId="298"/>
    <cellStyle name="Normal Table_BGC 2015 trim 26 ianuarie retea final" xfId="299"/>
    <cellStyle name="Normál_10mell99" xfId="300"/>
    <cellStyle name="Normal_realizari.bugete.2005" xfId="301"/>
    <cellStyle name="normálne_HDP-OD~1" xfId="302"/>
    <cellStyle name="normální_agricult_1" xfId="303"/>
    <cellStyle name="Normßl - Style1" xfId="304"/>
    <cellStyle name="Normßl - Style1 2" xfId="305"/>
    <cellStyle name="Normßl - Style1_BGC 2015 trim 26 ianuarie retea final" xfId="306"/>
    <cellStyle name="Notă" xfId="307"/>
    <cellStyle name="Note" xfId="308"/>
    <cellStyle name="Ôèíàíñîâûé_Tranche" xfId="309"/>
    <cellStyle name="Output" xfId="310"/>
    <cellStyle name="Pénznem [0]_10mell99" xfId="311"/>
    <cellStyle name="Pénznem_10mell99" xfId="312"/>
    <cellStyle name="Percen - Style1" xfId="313"/>
    <cellStyle name="Percent [2]" xfId="314"/>
    <cellStyle name="Percent [2] 2" xfId="315"/>
    <cellStyle name="Percent [2]_BGC 2015 trim 26 ianuarie retea final" xfId="316"/>
    <cellStyle name="Percent 2" xfId="317"/>
    <cellStyle name="Percent 2 2" xfId="318"/>
    <cellStyle name="Percent 2_BGC rectificare MFP 3 decembrie  retea ora 12 " xfId="319"/>
    <cellStyle name="Percent 3" xfId="320"/>
    <cellStyle name="Percent 4" xfId="321"/>
    <cellStyle name="Percent 5" xfId="322"/>
    <cellStyle name="percentage difference" xfId="323"/>
    <cellStyle name="percentage difference 2" xfId="324"/>
    <cellStyle name="percentage difference one decimal" xfId="325"/>
    <cellStyle name="percentage difference one decimal 2" xfId="326"/>
    <cellStyle name="percentage difference one decimal_BGC 2015 trim 26 ianuarie retea final" xfId="327"/>
    <cellStyle name="percentage difference zero decimal" xfId="328"/>
    <cellStyle name="percentage difference zero decimal 2" xfId="329"/>
    <cellStyle name="percentage difference zero decimal_BGC 2015 trim 26 ianuarie retea final" xfId="330"/>
    <cellStyle name="percentage difference_BGC 2014 trim 18 iulie retea si semestru -cu MF tinta 8400" xfId="331"/>
    <cellStyle name="Pevný" xfId="332"/>
    <cellStyle name="Pevný 2" xfId="333"/>
    <cellStyle name="Pevný_BGC 2015 trim 26 ianuarie retea final" xfId="334"/>
    <cellStyle name="Presentation" xfId="335"/>
    <cellStyle name="Presentation 2" xfId="336"/>
    <cellStyle name="Presentation_BGC 2015 trim 26 ianuarie retea final" xfId="337"/>
    <cellStyle name="Percent" xfId="338"/>
    <cellStyle name="Publication" xfId="339"/>
    <cellStyle name="Red Text" xfId="340"/>
    <cellStyle name="reduced" xfId="341"/>
    <cellStyle name="s1" xfId="342"/>
    <cellStyle name="Satisfaisant" xfId="343"/>
    <cellStyle name="Currency" xfId="344"/>
    <cellStyle name="Currency [0]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Comma" xfId="380"/>
    <cellStyle name="Comma [0]" xfId="381"/>
    <cellStyle name="Währung [0]_laroux" xfId="382"/>
    <cellStyle name="Währung_laroux" xfId="383"/>
    <cellStyle name="Warning Text" xfId="384"/>
    <cellStyle name="WebAnchor1" xfId="385"/>
    <cellStyle name="WebAnchor1 2" xfId="386"/>
    <cellStyle name="WebAnchor1_BGC 2015 trim 26 ianuarie retea final" xfId="387"/>
    <cellStyle name="WebAnchor2" xfId="388"/>
    <cellStyle name="WebAnchor2 2" xfId="389"/>
    <cellStyle name="WebAnchor2_BGC 2015 trim 26 ianuarie retea final" xfId="390"/>
    <cellStyle name="WebAnchor3" xfId="391"/>
    <cellStyle name="WebAnchor3 2" xfId="392"/>
    <cellStyle name="WebAnchor3_BGC 2015 trim 26 ianuarie retea final" xfId="393"/>
    <cellStyle name="WebAnchor4" xfId="394"/>
    <cellStyle name="WebAnchor4 2" xfId="395"/>
    <cellStyle name="WebAnchor4_BGC 2015 trim 26 ianuarie retea final" xfId="396"/>
    <cellStyle name="WebAnchor5" xfId="397"/>
    <cellStyle name="WebAnchor5 2" xfId="398"/>
    <cellStyle name="WebAnchor5_BGC 2015 trim 26 ianuarie retea final" xfId="399"/>
    <cellStyle name="WebAnchor6" xfId="400"/>
    <cellStyle name="WebAnchor6 2" xfId="401"/>
    <cellStyle name="WebAnchor6_BGC 2015 trim 26 ianuarie retea final" xfId="402"/>
    <cellStyle name="WebAnchor7" xfId="403"/>
    <cellStyle name="WebAnchor7 2" xfId="404"/>
    <cellStyle name="WebAnchor7_BGC 2015 trim 26 ianuarie retea final" xfId="405"/>
    <cellStyle name="Webexclude" xfId="406"/>
    <cellStyle name="Webexclude 2" xfId="407"/>
    <cellStyle name="Webexclude_BGC 2015 trim 26 ianuarie retea final" xfId="408"/>
    <cellStyle name="WebFN" xfId="409"/>
    <cellStyle name="WebFN1" xfId="410"/>
    <cellStyle name="WebFN1 2" xfId="411"/>
    <cellStyle name="WebFN1_BGC 2015 trim 26 ianuarie retea final" xfId="412"/>
    <cellStyle name="WebFN2" xfId="413"/>
    <cellStyle name="WebFN2 2" xfId="414"/>
    <cellStyle name="WebFN2_BGC 2015 trim 26 ianuarie retea final" xfId="415"/>
    <cellStyle name="WebFN3" xfId="416"/>
    <cellStyle name="WebFN3 2" xfId="417"/>
    <cellStyle name="WebFN3_BGC 2015 trim 26 ianuarie retea final" xfId="418"/>
    <cellStyle name="WebFN4" xfId="419"/>
    <cellStyle name="WebFN4 2" xfId="420"/>
    <cellStyle name="WebFN4_BGC 2015 trim 26 ianuarie retea final" xfId="421"/>
    <cellStyle name="WebHR" xfId="422"/>
    <cellStyle name="WebHR 2" xfId="423"/>
    <cellStyle name="WebHR_BGC 2015 trim 26 ianuarie retea final" xfId="424"/>
    <cellStyle name="WebIndent1" xfId="425"/>
    <cellStyle name="WebIndent1 2" xfId="426"/>
    <cellStyle name="WebIndent1_BGC 2015 trim 26 ianuarie retea final" xfId="427"/>
    <cellStyle name="WebIndent1wFN3" xfId="428"/>
    <cellStyle name="WebIndent1wFN3 2" xfId="429"/>
    <cellStyle name="WebIndent1wFN3_BGC 2015 trim 26 ianuarie retea final" xfId="430"/>
    <cellStyle name="WebIndent2" xfId="431"/>
    <cellStyle name="WebIndent2 2" xfId="432"/>
    <cellStyle name="WebIndent2_BGC 2015 trim 26 ianuarie retea final" xfId="433"/>
    <cellStyle name="WebNoBR" xfId="434"/>
    <cellStyle name="WebNoBR 2" xfId="435"/>
    <cellStyle name="WebNoBR_BGC 2015 trim 26 ianuarie retea final" xfId="436"/>
    <cellStyle name="Záhlaví 1" xfId="437"/>
    <cellStyle name="Záhlaví 2" xfId="438"/>
    <cellStyle name="zero" xfId="439"/>
    <cellStyle name="ДАТА" xfId="440"/>
    <cellStyle name="Денежный [0]_453" xfId="441"/>
    <cellStyle name="Денежный_453" xfId="442"/>
    <cellStyle name="ЗАГОЛОВОК1" xfId="443"/>
    <cellStyle name="ЗАГОЛОВОК2" xfId="444"/>
    <cellStyle name="ИТОГОВЫЙ" xfId="445"/>
    <cellStyle name="Обычный_02-682" xfId="446"/>
    <cellStyle name="Открывавшаяся гиперссылка_Table_B_1999_2000_2001" xfId="447"/>
    <cellStyle name="ПРОЦЕНТНЫЙ_BOPENGC" xfId="448"/>
    <cellStyle name="ТЕКСТ" xfId="449"/>
    <cellStyle name="Тысячи [0]_Dk98" xfId="450"/>
    <cellStyle name="Тысячи_Dk98" xfId="451"/>
    <cellStyle name="УровеньСтолб_1_Структура державного боргу" xfId="452"/>
    <cellStyle name="УровеньСтрок_1_Структура державного боргу" xfId="453"/>
    <cellStyle name="ФИКСИРОВАННЫЙ" xfId="454"/>
    <cellStyle name="Финансовый [0]_453" xfId="455"/>
    <cellStyle name="Финансовый_1 квартал-уточ.платежі" xfId="4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66"/>
  <sheetViews>
    <sheetView showZeros="0" tabSelected="1" view="pageBreakPreview" zoomScale="75" zoomScaleNormal="75" zoomScaleSheetLayoutView="75" workbookViewId="0" topLeftCell="A1">
      <selection activeCell="D40" sqref="D40"/>
    </sheetView>
  </sheetViews>
  <sheetFormatPr defaultColWidth="8.8515625" defaultRowHeight="19.5" customHeight="1" outlineLevelRow="1"/>
  <cols>
    <col min="1" max="2" width="3.8515625" style="2" customWidth="1"/>
    <col min="3" max="3" width="51.28125" style="1" customWidth="1"/>
    <col min="4" max="4" width="21.140625" style="1" customWidth="1"/>
    <col min="5" max="5" width="12.140625" style="1" customWidth="1"/>
    <col min="6" max="6" width="17.00390625" style="15" customWidth="1"/>
    <col min="7" max="7" width="13.8515625" style="15" customWidth="1"/>
    <col min="8" max="8" width="16.8515625" style="15" customWidth="1"/>
    <col min="9" max="9" width="11.00390625" style="15" customWidth="1"/>
    <col min="10" max="10" width="11.57421875" style="1" customWidth="1"/>
    <col min="11" max="11" width="13.28125" style="1" customWidth="1"/>
    <col min="12" max="12" width="10.8515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5.7109375" style="7" customWidth="1"/>
    <col min="19" max="19" width="9.57421875" style="8" customWidth="1"/>
    <col min="20" max="20" width="13.00390625" style="2" hidden="1" customWidth="1"/>
    <col min="21" max="21" width="13.421875" style="2" hidden="1" customWidth="1"/>
    <col min="22" max="22" width="9.140625" style="2" hidden="1" customWidth="1"/>
    <col min="23" max="26" width="0" style="2" hidden="1" customWidth="1"/>
    <col min="27" max="27" width="9.140625" style="2" hidden="1" customWidth="1"/>
    <col min="28" max="30" width="0" style="2" hidden="1" customWidth="1"/>
    <col min="31" max="31" width="11.7109375" style="2" hidden="1" customWidth="1"/>
    <col min="32" max="33" width="0" style="2" hidden="1" customWidth="1"/>
    <col min="34" max="34" width="10.421875" style="2" hidden="1" customWidth="1"/>
    <col min="35" max="36" width="11.7109375" style="2" hidden="1" customWidth="1"/>
    <col min="37" max="37" width="10.421875" style="2" hidden="1" customWidth="1"/>
    <col min="38" max="38" width="0" style="2" hidden="1" customWidth="1"/>
    <col min="39" max="39" width="9.140625" style="2" hidden="1" customWidth="1"/>
    <col min="40" max="40" width="0" style="2" hidden="1" customWidth="1"/>
    <col min="41" max="41" width="9.140625" style="2" hidden="1" customWidth="1"/>
    <col min="42" max="42" width="0" style="2" hidden="1" customWidth="1"/>
    <col min="43" max="43" width="9.140625" style="2" hidden="1" customWidth="1"/>
    <col min="44" max="53" width="0" style="2" hidden="1" customWidth="1"/>
    <col min="54" max="54" width="10.421875" style="2" hidden="1" customWidth="1"/>
    <col min="55" max="55" width="0" style="2" hidden="1" customWidth="1"/>
    <col min="56" max="56" width="10.421875" style="2" hidden="1" customWidth="1"/>
    <col min="57" max="57" width="0" style="2" hidden="1" customWidth="1"/>
    <col min="58" max="58" width="19.421875" style="2" bestFit="1" customWidth="1"/>
    <col min="59" max="59" width="9.28125" style="2" bestFit="1" customWidth="1"/>
    <col min="60" max="60" width="9.00390625" style="2" bestFit="1" customWidth="1"/>
    <col min="61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9"/>
      <c r="E2" s="10"/>
      <c r="F2" s="11"/>
      <c r="G2" s="11"/>
      <c r="H2" s="11"/>
      <c r="I2" s="11"/>
      <c r="J2" s="9"/>
      <c r="K2" s="12"/>
      <c r="L2" s="10"/>
      <c r="M2" s="2"/>
      <c r="N2" s="13"/>
      <c r="O2" s="131"/>
      <c r="P2" s="131"/>
      <c r="Q2" s="131"/>
      <c r="R2" s="131"/>
      <c r="S2" s="131"/>
    </row>
    <row r="3" spans="3:19" ht="22.5" customHeight="1" outlineLevel="1">
      <c r="C3" s="130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3:19" ht="15.75" outlineLevel="1">
      <c r="C4" s="136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3:19" ht="15.75" hidden="1" outlineLevel="1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ht="24" customHeight="1" hidden="1" outlineLevel="1"/>
    <row r="7" spans="3:19" ht="15.75" customHeight="1" outlineLevel="1">
      <c r="C7" s="16"/>
      <c r="D7" s="16"/>
      <c r="E7" s="16"/>
      <c r="F7" s="17"/>
      <c r="G7" s="18"/>
      <c r="H7" s="17"/>
      <c r="I7" s="17"/>
      <c r="K7" s="16"/>
      <c r="L7" s="16"/>
      <c r="M7" s="16"/>
      <c r="N7" s="16"/>
      <c r="O7" s="16"/>
      <c r="P7" s="16"/>
      <c r="Q7" s="6" t="s">
        <v>2</v>
      </c>
      <c r="R7" s="19">
        <v>705000</v>
      </c>
      <c r="S7" s="16"/>
    </row>
    <row r="8" spans="3:19" ht="15.75" outlineLevel="1">
      <c r="C8" s="3"/>
      <c r="D8" s="20"/>
      <c r="E8" s="21"/>
      <c r="F8" s="22"/>
      <c r="G8" s="22"/>
      <c r="H8" s="22"/>
      <c r="I8" s="22"/>
      <c r="J8" s="16"/>
      <c r="K8" s="2"/>
      <c r="L8" s="2"/>
      <c r="M8" s="2"/>
      <c r="N8" s="12"/>
      <c r="O8" s="21"/>
      <c r="P8" s="23"/>
      <c r="Q8" s="21"/>
      <c r="R8" s="24"/>
      <c r="S8" s="25" t="s">
        <v>3</v>
      </c>
    </row>
    <row r="9" spans="3:19" ht="15.75">
      <c r="C9" s="26"/>
      <c r="D9" s="27" t="s">
        <v>4</v>
      </c>
      <c r="E9" s="27" t="s">
        <v>4</v>
      </c>
      <c r="F9" s="28" t="s">
        <v>4</v>
      </c>
      <c r="G9" s="28" t="s">
        <v>4</v>
      </c>
      <c r="H9" s="28" t="s">
        <v>5</v>
      </c>
      <c r="I9" s="28" t="s">
        <v>6</v>
      </c>
      <c r="J9" s="27" t="s">
        <v>4</v>
      </c>
      <c r="K9" s="27" t="s">
        <v>7</v>
      </c>
      <c r="L9" s="27" t="s">
        <v>8</v>
      </c>
      <c r="M9" s="27" t="s">
        <v>8</v>
      </c>
      <c r="N9" s="29" t="s">
        <v>9</v>
      </c>
      <c r="O9" s="27" t="s">
        <v>10</v>
      </c>
      <c r="P9" s="30" t="s">
        <v>9</v>
      </c>
      <c r="Q9" s="27" t="s">
        <v>11</v>
      </c>
      <c r="R9" s="134" t="s">
        <v>12</v>
      </c>
      <c r="S9" s="134"/>
    </row>
    <row r="10" spans="3:19" ht="15.75">
      <c r="C10" s="23"/>
      <c r="D10" s="31" t="s">
        <v>13</v>
      </c>
      <c r="E10" s="31" t="s">
        <v>14</v>
      </c>
      <c r="F10" s="32" t="s">
        <v>15</v>
      </c>
      <c r="G10" s="32" t="s">
        <v>16</v>
      </c>
      <c r="H10" s="32" t="s">
        <v>17</v>
      </c>
      <c r="I10" s="32" t="s">
        <v>18</v>
      </c>
      <c r="J10" s="31" t="s">
        <v>19</v>
      </c>
      <c r="K10" s="31" t="s">
        <v>18</v>
      </c>
      <c r="L10" s="31" t="s">
        <v>20</v>
      </c>
      <c r="M10" s="31" t="s">
        <v>21</v>
      </c>
      <c r="N10" s="33"/>
      <c r="O10" s="31" t="s">
        <v>22</v>
      </c>
      <c r="P10" s="34" t="s">
        <v>23</v>
      </c>
      <c r="Q10" s="35" t="s">
        <v>24</v>
      </c>
      <c r="R10" s="135"/>
      <c r="S10" s="135"/>
    </row>
    <row r="11" spans="3:19" ht="15.75" customHeight="1">
      <c r="C11" s="36"/>
      <c r="D11" s="31" t="s">
        <v>25</v>
      </c>
      <c r="E11" s="31" t="s">
        <v>26</v>
      </c>
      <c r="F11" s="32" t="s">
        <v>27</v>
      </c>
      <c r="G11" s="32" t="s">
        <v>28</v>
      </c>
      <c r="H11" s="32" t="s">
        <v>29</v>
      </c>
      <c r="I11" s="32" t="s">
        <v>30</v>
      </c>
      <c r="J11" s="31" t="s">
        <v>31</v>
      </c>
      <c r="K11" s="31" t="s">
        <v>32</v>
      </c>
      <c r="L11" s="31" t="s">
        <v>33</v>
      </c>
      <c r="M11" s="31" t="s">
        <v>34</v>
      </c>
      <c r="N11" s="33"/>
      <c r="O11" s="31" t="s">
        <v>35</v>
      </c>
      <c r="P11" s="34" t="s">
        <v>36</v>
      </c>
      <c r="Q11" s="35" t="s">
        <v>37</v>
      </c>
      <c r="R11" s="135"/>
      <c r="S11" s="135"/>
    </row>
    <row r="12" spans="3:19" ht="15.75">
      <c r="C12" s="37"/>
      <c r="D12" s="38"/>
      <c r="E12" s="31" t="s">
        <v>38</v>
      </c>
      <c r="F12" s="32"/>
      <c r="G12" s="32" t="s">
        <v>39</v>
      </c>
      <c r="H12" s="32" t="s">
        <v>40</v>
      </c>
      <c r="I12" s="32"/>
      <c r="J12" s="31" t="s">
        <v>41</v>
      </c>
      <c r="K12" s="31" t="s">
        <v>42</v>
      </c>
      <c r="L12" s="31"/>
      <c r="M12" s="31" t="s">
        <v>43</v>
      </c>
      <c r="N12" s="33"/>
      <c r="O12" s="31" t="s">
        <v>44</v>
      </c>
      <c r="P12" s="33" t="s">
        <v>45</v>
      </c>
      <c r="Q12" s="35" t="s">
        <v>46</v>
      </c>
      <c r="R12" s="135"/>
      <c r="S12" s="135"/>
    </row>
    <row r="13" spans="3:19" ht="15.75">
      <c r="C13" s="21"/>
      <c r="D13" s="2"/>
      <c r="E13" s="31" t="s">
        <v>47</v>
      </c>
      <c r="F13" s="32"/>
      <c r="G13" s="32"/>
      <c r="H13" s="32" t="s">
        <v>48</v>
      </c>
      <c r="I13" s="32"/>
      <c r="J13" s="31" t="s">
        <v>49</v>
      </c>
      <c r="K13" s="31"/>
      <c r="L13" s="31"/>
      <c r="M13" s="31" t="s">
        <v>50</v>
      </c>
      <c r="N13" s="33"/>
      <c r="O13" s="31"/>
      <c r="P13" s="33"/>
      <c r="Q13" s="35"/>
      <c r="R13" s="133" t="s">
        <v>51</v>
      </c>
      <c r="S13" s="132" t="s">
        <v>52</v>
      </c>
    </row>
    <row r="14" spans="3:19" ht="35.25" customHeight="1">
      <c r="C14" s="21"/>
      <c r="D14" s="2"/>
      <c r="E14" s="41"/>
      <c r="F14" s="41"/>
      <c r="G14" s="41"/>
      <c r="H14" s="32" t="s">
        <v>53</v>
      </c>
      <c r="I14" s="32"/>
      <c r="J14" s="42" t="s">
        <v>54</v>
      </c>
      <c r="K14" s="31"/>
      <c r="L14" s="31"/>
      <c r="M14" s="42" t="s">
        <v>55</v>
      </c>
      <c r="N14" s="33"/>
      <c r="O14" s="31"/>
      <c r="P14" s="33"/>
      <c r="Q14" s="35"/>
      <c r="R14" s="133"/>
      <c r="S14" s="132"/>
    </row>
    <row r="15" spans="3:19" ht="33" customHeight="1">
      <c r="C15" s="43"/>
      <c r="D15" s="44"/>
      <c r="E15" s="2"/>
      <c r="F15" s="45"/>
      <c r="G15" s="46"/>
      <c r="H15" s="47"/>
      <c r="I15" s="48"/>
      <c r="J15" s="42" t="s">
        <v>56</v>
      </c>
      <c r="K15" s="42"/>
      <c r="L15" s="42"/>
      <c r="M15" s="42"/>
      <c r="N15" s="14"/>
      <c r="O15" s="42"/>
      <c r="P15" s="14"/>
      <c r="Q15" s="49"/>
      <c r="R15" s="39"/>
      <c r="S15" s="40"/>
    </row>
    <row r="16" spans="3:19" ht="15.75" customHeight="1">
      <c r="C16" s="50"/>
      <c r="D16" s="51"/>
      <c r="E16" s="2"/>
      <c r="F16" s="52"/>
      <c r="G16" s="53"/>
      <c r="H16" s="47"/>
      <c r="I16" s="48"/>
      <c r="J16" s="2" t="s">
        <v>57</v>
      </c>
      <c r="K16" s="54"/>
      <c r="L16" s="42"/>
      <c r="M16" s="42"/>
      <c r="N16" s="14"/>
      <c r="O16" s="42"/>
      <c r="P16" s="14"/>
      <c r="Q16" s="49"/>
      <c r="R16" s="24"/>
      <c r="S16" s="40"/>
    </row>
    <row r="17" spans="3:34" s="69" customFormat="1" ht="30.75" customHeight="1">
      <c r="C17" s="64" t="s">
        <v>58</v>
      </c>
      <c r="D17" s="66">
        <f>D18+D34+D35+D36+D37+D39+D40++D41+D42</f>
        <v>14891.333208</v>
      </c>
      <c r="E17" s="65">
        <f>E18+E34+E35+E36+E37+E39+E40</f>
        <v>9478.787737375003</v>
      </c>
      <c r="F17" s="66">
        <f aca="true" t="shared" si="0" ref="F17:M17">F18+F34+F35+F39+F40+F36+F37</f>
        <v>7774.87388</v>
      </c>
      <c r="G17" s="66">
        <f t="shared" si="0"/>
        <v>273.427695</v>
      </c>
      <c r="H17" s="66">
        <f t="shared" si="0"/>
        <v>3647.230737</v>
      </c>
      <c r="I17" s="66">
        <f t="shared" si="0"/>
        <v>0</v>
      </c>
      <c r="J17" s="67">
        <f t="shared" si="0"/>
        <v>3714.0593820000004</v>
      </c>
      <c r="K17" s="67">
        <f t="shared" si="0"/>
        <v>26.7895</v>
      </c>
      <c r="L17" s="67">
        <f t="shared" si="0"/>
        <v>229.730597</v>
      </c>
      <c r="M17" s="65">
        <f t="shared" si="0"/>
        <v>344.44574</v>
      </c>
      <c r="N17" s="68">
        <f aca="true" t="shared" si="1" ref="N17:N42">SUM(D17:M17)</f>
        <v>40380.678476375004</v>
      </c>
      <c r="O17" s="65">
        <f>O18+O34+O35+O39+O36</f>
        <v>-5939.15564063</v>
      </c>
      <c r="P17" s="68">
        <f aca="true" t="shared" si="2" ref="P17:P42">N17+O17</f>
        <v>34441.522835745</v>
      </c>
      <c r="Q17" s="65">
        <f>Q18+Q34+Q35+Q39+Q41</f>
        <v>-623.341</v>
      </c>
      <c r="R17" s="63">
        <f aca="true" t="shared" si="3" ref="R17:R42">P17+Q17</f>
        <v>33818.181835745</v>
      </c>
      <c r="S17" s="68">
        <f aca="true" t="shared" si="4" ref="S17:S42">R17/$R$7*100</f>
        <v>4.796905224928369</v>
      </c>
      <c r="AE17" s="69" t="e">
        <f>#REF!</f>
        <v>#REF!</v>
      </c>
      <c r="AH17" s="69" t="e">
        <f>R17-AE17</f>
        <v>#REF!</v>
      </c>
    </row>
    <row r="18" spans="1:19" s="74" customFormat="1" ht="18.75" customHeight="1">
      <c r="A18" s="14"/>
      <c r="B18" s="14"/>
      <c r="C18" s="70" t="s">
        <v>59</v>
      </c>
      <c r="D18" s="71">
        <f>D19+D32+D33</f>
        <v>14450.041372000002</v>
      </c>
      <c r="E18" s="71">
        <f>E19+E32+E33</f>
        <v>8433.709019000002</v>
      </c>
      <c r="F18" s="72">
        <f>F19+F32+F33</f>
        <v>5542.807</v>
      </c>
      <c r="G18" s="72">
        <f>G19+G32+G33</f>
        <v>264.32342900000003</v>
      </c>
      <c r="H18" s="72">
        <f>H19+H32+H33</f>
        <v>3473.590737</v>
      </c>
      <c r="I18" s="72"/>
      <c r="J18" s="71">
        <f>J19+J32+J33</f>
        <v>1888.943209</v>
      </c>
      <c r="K18" s="71"/>
      <c r="L18" s="73">
        <f>L19+L32+L33</f>
        <v>229.730597</v>
      </c>
      <c r="M18" s="73">
        <f>M19+M32+M33</f>
        <v>185.17823</v>
      </c>
      <c r="N18" s="71">
        <f t="shared" si="1"/>
        <v>34468.323593</v>
      </c>
      <c r="O18" s="71">
        <f>O19+O32+O33</f>
        <v>-1681.36260663</v>
      </c>
      <c r="P18" s="73">
        <f t="shared" si="2"/>
        <v>32786.96098637</v>
      </c>
      <c r="Q18" s="71">
        <f>Q19+Q32+Q33</f>
        <v>0</v>
      </c>
      <c r="R18" s="55">
        <f t="shared" si="3"/>
        <v>32786.96098637</v>
      </c>
      <c r="S18" s="73">
        <f t="shared" si="4"/>
        <v>4.650632764024114</v>
      </c>
    </row>
    <row r="19" spans="3:19" ht="28.5" customHeight="1">
      <c r="C19" s="75" t="s">
        <v>60</v>
      </c>
      <c r="D19" s="76">
        <f aca="true" t="shared" si="5" ref="D19:M19">D20+D24+D25+D30+D31</f>
        <v>13337.728396</v>
      </c>
      <c r="E19" s="76">
        <f t="shared" si="5"/>
        <v>6732.924131000001</v>
      </c>
      <c r="F19" s="77">
        <f t="shared" si="5"/>
        <v>0</v>
      </c>
      <c r="G19" s="77">
        <f t="shared" si="5"/>
        <v>0.00053</v>
      </c>
      <c r="H19" s="77">
        <f t="shared" si="5"/>
        <v>459.25</v>
      </c>
      <c r="I19" s="77">
        <f t="shared" si="5"/>
        <v>0</v>
      </c>
      <c r="J19" s="76">
        <f t="shared" si="5"/>
        <v>524.3631449999999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6">
        <f t="shared" si="1"/>
        <v>21054.266202000003</v>
      </c>
      <c r="O19" s="78">
        <f>O20+O24+O25+O30+O31</f>
        <v>0</v>
      </c>
      <c r="P19" s="76">
        <f t="shared" si="2"/>
        <v>21054.266202000003</v>
      </c>
      <c r="Q19" s="78">
        <f>Q20+Q24+Q25+Q30+Q31</f>
        <v>0</v>
      </c>
      <c r="R19" s="79">
        <f t="shared" si="3"/>
        <v>21054.266202000003</v>
      </c>
      <c r="S19" s="76">
        <f t="shared" si="4"/>
        <v>2.986420737872341</v>
      </c>
    </row>
    <row r="20" spans="3:19" ht="33.75" customHeight="1">
      <c r="C20" s="80" t="s">
        <v>61</v>
      </c>
      <c r="D20" s="76">
        <f aca="true" t="shared" si="6" ref="D20:I20">D21+D22+D23</f>
        <v>1765.3273310000002</v>
      </c>
      <c r="E20" s="76">
        <f t="shared" si="6"/>
        <v>3226.92351</v>
      </c>
      <c r="F20" s="77">
        <f t="shared" si="6"/>
        <v>0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8"/>
      <c r="K20" s="78">
        <f>K21+K22+K23</f>
        <v>0</v>
      </c>
      <c r="L20" s="60">
        <f>L21+L22+L23</f>
        <v>0</v>
      </c>
      <c r="M20" s="78">
        <f>M21+M22+M23</f>
        <v>0</v>
      </c>
      <c r="N20" s="76">
        <f t="shared" si="1"/>
        <v>4992.250841</v>
      </c>
      <c r="O20" s="78">
        <f>O21+O22+O23</f>
        <v>0</v>
      </c>
      <c r="P20" s="76">
        <f t="shared" si="2"/>
        <v>4992.250841</v>
      </c>
      <c r="Q20" s="78">
        <f>Q21+Q22+Q23</f>
        <v>0</v>
      </c>
      <c r="R20" s="79">
        <f t="shared" si="3"/>
        <v>4992.250841</v>
      </c>
      <c r="S20" s="76">
        <f t="shared" si="4"/>
        <v>0.7081206866666667</v>
      </c>
    </row>
    <row r="21" spans="3:19" ht="22.5" customHeight="1">
      <c r="C21" s="81" t="s">
        <v>62</v>
      </c>
      <c r="D21" s="60">
        <v>534.100853</v>
      </c>
      <c r="E21" s="60">
        <v>0.197708</v>
      </c>
      <c r="F21" s="77"/>
      <c r="G21" s="77"/>
      <c r="H21" s="77"/>
      <c r="I21" s="77"/>
      <c r="J21" s="76"/>
      <c r="K21" s="60"/>
      <c r="L21" s="60"/>
      <c r="M21" s="60"/>
      <c r="N21" s="76">
        <f t="shared" si="1"/>
        <v>534.2985610000001</v>
      </c>
      <c r="O21" s="60"/>
      <c r="P21" s="76">
        <f t="shared" si="2"/>
        <v>534.2985610000001</v>
      </c>
      <c r="Q21" s="60"/>
      <c r="R21" s="79">
        <f t="shared" si="3"/>
        <v>534.2985610000001</v>
      </c>
      <c r="S21" s="76">
        <f t="shared" si="4"/>
        <v>0.07578702992907801</v>
      </c>
    </row>
    <row r="22" spans="3:19" ht="30" customHeight="1">
      <c r="C22" s="81" t="s">
        <v>63</v>
      </c>
      <c r="D22" s="60">
        <v>916.584478</v>
      </c>
      <c r="E22" s="60">
        <v>3225.263258</v>
      </c>
      <c r="F22" s="61"/>
      <c r="G22" s="61"/>
      <c r="H22" s="61"/>
      <c r="I22" s="61"/>
      <c r="J22" s="76"/>
      <c r="K22" s="60"/>
      <c r="L22" s="60"/>
      <c r="M22" s="60"/>
      <c r="N22" s="76">
        <f t="shared" si="1"/>
        <v>4141.847736</v>
      </c>
      <c r="O22" s="60"/>
      <c r="P22" s="76">
        <f t="shared" si="2"/>
        <v>4141.847736</v>
      </c>
      <c r="Q22" s="60"/>
      <c r="R22" s="79">
        <f t="shared" si="3"/>
        <v>4141.847736</v>
      </c>
      <c r="S22" s="76">
        <f t="shared" si="4"/>
        <v>0.5874961327659574</v>
      </c>
    </row>
    <row r="23" spans="3:19" ht="36" customHeight="1">
      <c r="C23" s="82" t="s">
        <v>64</v>
      </c>
      <c r="D23" s="60">
        <v>314.642</v>
      </c>
      <c r="E23" s="60">
        <v>1.462544</v>
      </c>
      <c r="F23" s="61"/>
      <c r="G23" s="61"/>
      <c r="H23" s="61"/>
      <c r="I23" s="61"/>
      <c r="J23" s="76"/>
      <c r="K23" s="60"/>
      <c r="L23" s="60"/>
      <c r="M23" s="60"/>
      <c r="N23" s="76">
        <f t="shared" si="1"/>
        <v>316.104544</v>
      </c>
      <c r="O23" s="60"/>
      <c r="P23" s="76">
        <f t="shared" si="2"/>
        <v>316.104544</v>
      </c>
      <c r="Q23" s="60"/>
      <c r="R23" s="79">
        <f t="shared" si="3"/>
        <v>316.104544</v>
      </c>
      <c r="S23" s="76">
        <f t="shared" si="4"/>
        <v>0.0448375239716312</v>
      </c>
    </row>
    <row r="24" spans="3:19" ht="23.25" customHeight="1">
      <c r="C24" s="80" t="s">
        <v>65</v>
      </c>
      <c r="D24" s="60">
        <v>21.728889</v>
      </c>
      <c r="E24" s="60">
        <v>734.152875</v>
      </c>
      <c r="F24" s="77"/>
      <c r="G24" s="77"/>
      <c r="H24" s="77"/>
      <c r="I24" s="77"/>
      <c r="J24" s="76"/>
      <c r="K24" s="60"/>
      <c r="L24" s="60"/>
      <c r="M24" s="60"/>
      <c r="N24" s="76">
        <f t="shared" si="1"/>
        <v>755.881764</v>
      </c>
      <c r="O24" s="60"/>
      <c r="P24" s="76">
        <f t="shared" si="2"/>
        <v>755.881764</v>
      </c>
      <c r="Q24" s="60"/>
      <c r="R24" s="79">
        <f t="shared" si="3"/>
        <v>755.881764</v>
      </c>
      <c r="S24" s="76">
        <f t="shared" si="4"/>
        <v>0.10721727148936169</v>
      </c>
    </row>
    <row r="25" spans="3:19" ht="36.75" customHeight="1">
      <c r="C25" s="83" t="s">
        <v>66</v>
      </c>
      <c r="D25" s="62">
        <f>SUM(D26:D29)</f>
        <v>11432.65553</v>
      </c>
      <c r="E25" s="62">
        <f aca="true" t="shared" si="7" ref="E25:M25">E26+E27+E28+E29</f>
        <v>2736.7489</v>
      </c>
      <c r="F25" s="61">
        <f t="shared" si="7"/>
        <v>0</v>
      </c>
      <c r="G25" s="61">
        <f t="shared" si="7"/>
        <v>0.00053</v>
      </c>
      <c r="H25" s="61">
        <f t="shared" si="7"/>
        <v>459.25</v>
      </c>
      <c r="I25" s="61">
        <f t="shared" si="7"/>
        <v>0</v>
      </c>
      <c r="J25" s="62">
        <f t="shared" si="7"/>
        <v>469.56814499999996</v>
      </c>
      <c r="K25" s="60">
        <f t="shared" si="7"/>
        <v>0</v>
      </c>
      <c r="L25" s="60">
        <f t="shared" si="7"/>
        <v>0</v>
      </c>
      <c r="M25" s="60">
        <f t="shared" si="7"/>
        <v>0</v>
      </c>
      <c r="N25" s="76">
        <f t="shared" si="1"/>
        <v>15098.223105</v>
      </c>
      <c r="O25" s="60">
        <f>O26+O27+O28</f>
        <v>0</v>
      </c>
      <c r="P25" s="76">
        <f t="shared" si="2"/>
        <v>15098.223105</v>
      </c>
      <c r="Q25" s="60">
        <f>Q26+Q27+Q28</f>
        <v>0</v>
      </c>
      <c r="R25" s="79">
        <f t="shared" si="3"/>
        <v>15098.223105</v>
      </c>
      <c r="S25" s="76">
        <f t="shared" si="4"/>
        <v>2.141591929787234</v>
      </c>
    </row>
    <row r="26" spans="3:39" ht="25.5" customHeight="1">
      <c r="C26" s="81" t="s">
        <v>67</v>
      </c>
      <c r="D26" s="60">
        <v>7557.082130999999</v>
      </c>
      <c r="E26" s="60">
        <v>2467.009</v>
      </c>
      <c r="F26" s="77"/>
      <c r="G26" s="77"/>
      <c r="H26" s="77"/>
      <c r="I26" s="77"/>
      <c r="J26" s="76"/>
      <c r="K26" s="60"/>
      <c r="L26" s="60"/>
      <c r="M26" s="60"/>
      <c r="N26" s="76">
        <f t="shared" si="1"/>
        <v>10024.091131</v>
      </c>
      <c r="O26" s="60"/>
      <c r="P26" s="76">
        <f t="shared" si="2"/>
        <v>10024.091131</v>
      </c>
      <c r="Q26" s="60"/>
      <c r="R26" s="79">
        <f t="shared" si="3"/>
        <v>10024.091131</v>
      </c>
      <c r="S26" s="76">
        <f t="shared" si="4"/>
        <v>1.4218568980141844</v>
      </c>
      <c r="AK26" s="2">
        <v>33092.988</v>
      </c>
      <c r="AM26" s="2">
        <f>AK26-R26</f>
        <v>23068.896868999997</v>
      </c>
    </row>
    <row r="27" spans="3:19" ht="20.25" customHeight="1">
      <c r="C27" s="81" t="s">
        <v>68</v>
      </c>
      <c r="D27" s="60">
        <v>3565.878</v>
      </c>
      <c r="E27" s="60"/>
      <c r="F27" s="61"/>
      <c r="G27" s="61"/>
      <c r="H27" s="61"/>
      <c r="I27" s="61"/>
      <c r="J27" s="84">
        <v>370.733145</v>
      </c>
      <c r="K27" s="60"/>
      <c r="L27" s="60"/>
      <c r="M27" s="60"/>
      <c r="N27" s="76">
        <f t="shared" si="1"/>
        <v>3936.6111450000003</v>
      </c>
      <c r="O27" s="60"/>
      <c r="P27" s="76">
        <f t="shared" si="2"/>
        <v>3936.6111450000003</v>
      </c>
      <c r="Q27" s="60"/>
      <c r="R27" s="79">
        <f t="shared" si="3"/>
        <v>3936.6111450000003</v>
      </c>
      <c r="S27" s="76">
        <f t="shared" si="4"/>
        <v>0.5583845595744682</v>
      </c>
    </row>
    <row r="28" spans="3:19" s="85" customFormat="1" ht="36.75" customHeight="1">
      <c r="C28" s="86" t="s">
        <v>69</v>
      </c>
      <c r="D28" s="60">
        <v>227.584338</v>
      </c>
      <c r="E28" s="60">
        <v>8.997132</v>
      </c>
      <c r="F28" s="61"/>
      <c r="G28" s="61">
        <v>0</v>
      </c>
      <c r="H28" s="61">
        <v>459.25</v>
      </c>
      <c r="I28" s="61"/>
      <c r="J28" s="84">
        <v>1.679</v>
      </c>
      <c r="K28" s="60"/>
      <c r="L28" s="60"/>
      <c r="M28" s="60"/>
      <c r="N28" s="76">
        <f t="shared" si="1"/>
        <v>697.5104699999999</v>
      </c>
      <c r="O28" s="60"/>
      <c r="P28" s="76">
        <f t="shared" si="2"/>
        <v>697.5104699999999</v>
      </c>
      <c r="Q28" s="60"/>
      <c r="R28" s="79">
        <f t="shared" si="3"/>
        <v>697.5104699999999</v>
      </c>
      <c r="S28" s="76">
        <f t="shared" si="4"/>
        <v>0.09893765531914893</v>
      </c>
    </row>
    <row r="29" spans="3:19" ht="58.5" customHeight="1">
      <c r="C29" s="86" t="s">
        <v>70</v>
      </c>
      <c r="D29" s="60">
        <v>82.111061</v>
      </c>
      <c r="E29" s="60">
        <v>260.742768</v>
      </c>
      <c r="F29" s="61"/>
      <c r="G29" s="61">
        <v>0.00053</v>
      </c>
      <c r="H29" s="61"/>
      <c r="I29" s="61"/>
      <c r="J29" s="60">
        <v>97.156</v>
      </c>
      <c r="K29" s="87"/>
      <c r="L29" s="60"/>
      <c r="M29" s="60"/>
      <c r="N29" s="76">
        <f t="shared" si="1"/>
        <v>440.01035900000005</v>
      </c>
      <c r="O29" s="60"/>
      <c r="P29" s="76">
        <f t="shared" si="2"/>
        <v>440.01035900000005</v>
      </c>
      <c r="Q29" s="60"/>
      <c r="R29" s="79">
        <f t="shared" si="3"/>
        <v>440.01035900000005</v>
      </c>
      <c r="S29" s="76">
        <f t="shared" si="4"/>
        <v>0.062412816879432634</v>
      </c>
    </row>
    <row r="30" spans="3:19" ht="36" customHeight="1">
      <c r="C30" s="83" t="s">
        <v>71</v>
      </c>
      <c r="D30" s="60">
        <v>116.770418</v>
      </c>
      <c r="E30" s="60">
        <v>0</v>
      </c>
      <c r="F30" s="61"/>
      <c r="G30" s="61"/>
      <c r="H30" s="61"/>
      <c r="I30" s="61"/>
      <c r="J30" s="60">
        <v>0</v>
      </c>
      <c r="K30" s="60"/>
      <c r="L30" s="60"/>
      <c r="M30" s="60"/>
      <c r="N30" s="76">
        <f t="shared" si="1"/>
        <v>116.770418</v>
      </c>
      <c r="O30" s="60"/>
      <c r="P30" s="76">
        <f t="shared" si="2"/>
        <v>116.770418</v>
      </c>
      <c r="Q30" s="60"/>
      <c r="R30" s="79">
        <f t="shared" si="3"/>
        <v>116.770418</v>
      </c>
      <c r="S30" s="76">
        <f t="shared" si="4"/>
        <v>0.01656317985815603</v>
      </c>
    </row>
    <row r="31" spans="3:19" ht="33" customHeight="1">
      <c r="C31" s="88" t="s">
        <v>72</v>
      </c>
      <c r="D31" s="60">
        <v>1.246228</v>
      </c>
      <c r="E31" s="60">
        <v>35.098846</v>
      </c>
      <c r="F31" s="61"/>
      <c r="G31" s="61"/>
      <c r="H31" s="61"/>
      <c r="I31" s="61"/>
      <c r="J31" s="89">
        <v>54.795</v>
      </c>
      <c r="K31" s="60"/>
      <c r="L31" s="60"/>
      <c r="M31" s="60"/>
      <c r="N31" s="76">
        <f t="shared" si="1"/>
        <v>91.140074</v>
      </c>
      <c r="O31" s="60"/>
      <c r="P31" s="76">
        <f t="shared" si="2"/>
        <v>91.140074</v>
      </c>
      <c r="Q31" s="60"/>
      <c r="R31" s="79">
        <f t="shared" si="3"/>
        <v>91.140074</v>
      </c>
      <c r="S31" s="76">
        <f t="shared" si="4"/>
        <v>0.012927670070921988</v>
      </c>
    </row>
    <row r="32" spans="3:19" ht="27.75" customHeight="1">
      <c r="C32" s="90" t="s">
        <v>73</v>
      </c>
      <c r="D32" s="60">
        <v>29.708</v>
      </c>
      <c r="E32" s="60"/>
      <c r="F32" s="61">
        <v>5535.923</v>
      </c>
      <c r="G32" s="61">
        <v>262.755496</v>
      </c>
      <c r="H32" s="61">
        <v>3007.602522</v>
      </c>
      <c r="I32" s="61"/>
      <c r="J32" s="60">
        <v>0.495064</v>
      </c>
      <c r="K32" s="60"/>
      <c r="L32" s="60"/>
      <c r="M32" s="60"/>
      <c r="N32" s="76">
        <f t="shared" si="1"/>
        <v>8836.484082</v>
      </c>
      <c r="O32" s="91">
        <v>-31.166751</v>
      </c>
      <c r="P32" s="76">
        <f t="shared" si="2"/>
        <v>8805.317331</v>
      </c>
      <c r="Q32" s="60"/>
      <c r="R32" s="79">
        <f t="shared" si="3"/>
        <v>8805.317331</v>
      </c>
      <c r="S32" s="76">
        <f t="shared" si="4"/>
        <v>1.2489811817021277</v>
      </c>
    </row>
    <row r="33" spans="3:19" ht="27" customHeight="1">
      <c r="C33" s="92" t="s">
        <v>74</v>
      </c>
      <c r="D33" s="57">
        <v>1082.604976</v>
      </c>
      <c r="E33" s="60">
        <v>1700.7848880000001</v>
      </c>
      <c r="F33" s="61">
        <v>6.884</v>
      </c>
      <c r="G33" s="61">
        <v>1.567403</v>
      </c>
      <c r="H33" s="61">
        <v>6.738215</v>
      </c>
      <c r="I33" s="61"/>
      <c r="J33" s="60">
        <v>1364.085</v>
      </c>
      <c r="K33" s="93"/>
      <c r="L33" s="60">
        <v>229.730597</v>
      </c>
      <c r="M33" s="60">
        <v>185.17823</v>
      </c>
      <c r="N33" s="76">
        <f t="shared" si="1"/>
        <v>4577.573309</v>
      </c>
      <c r="O33" s="91">
        <v>-1650.19585563</v>
      </c>
      <c r="P33" s="76">
        <f t="shared" si="2"/>
        <v>2927.3774533700002</v>
      </c>
      <c r="Q33" s="60"/>
      <c r="R33" s="79">
        <f t="shared" si="3"/>
        <v>2927.3774533700002</v>
      </c>
      <c r="S33" s="76">
        <f t="shared" si="4"/>
        <v>0.4152308444496454</v>
      </c>
    </row>
    <row r="34" spans="3:20" ht="24" customHeight="1">
      <c r="C34" s="92" t="s">
        <v>75</v>
      </c>
      <c r="D34" s="60">
        <v>0</v>
      </c>
      <c r="E34" s="60">
        <v>675.2830239999998</v>
      </c>
      <c r="F34" s="61">
        <v>2231.84</v>
      </c>
      <c r="G34" s="61">
        <v>0</v>
      </c>
      <c r="H34" s="61">
        <v>173.64</v>
      </c>
      <c r="I34" s="61"/>
      <c r="J34" s="60">
        <v>1010.7860000000001</v>
      </c>
      <c r="K34" s="94">
        <v>6.976500000000001</v>
      </c>
      <c r="L34" s="60"/>
      <c r="M34" s="60">
        <v>159.26751</v>
      </c>
      <c r="N34" s="76">
        <f t="shared" si="1"/>
        <v>4257.793033999999</v>
      </c>
      <c r="O34" s="62">
        <v>-4257.793033999999</v>
      </c>
      <c r="P34" s="76">
        <f t="shared" si="2"/>
        <v>0</v>
      </c>
      <c r="Q34" s="60"/>
      <c r="R34" s="79">
        <f t="shared" si="3"/>
        <v>0</v>
      </c>
      <c r="S34" s="76">
        <f t="shared" si="4"/>
        <v>0</v>
      </c>
      <c r="T34" s="2">
        <v>5174.867</v>
      </c>
    </row>
    <row r="35" spans="3:19" ht="23.25" customHeight="1">
      <c r="C35" s="95" t="s">
        <v>76</v>
      </c>
      <c r="D35" s="60">
        <v>28.052</v>
      </c>
      <c r="E35" s="60">
        <v>23.970649</v>
      </c>
      <c r="F35" s="61"/>
      <c r="G35" s="61"/>
      <c r="H35" s="61"/>
      <c r="I35" s="61"/>
      <c r="J35" s="60">
        <v>78.794173</v>
      </c>
      <c r="K35" s="93"/>
      <c r="L35" s="60"/>
      <c r="M35" s="60"/>
      <c r="N35" s="76">
        <f t="shared" si="1"/>
        <v>130.816822</v>
      </c>
      <c r="O35" s="60">
        <v>0</v>
      </c>
      <c r="P35" s="76">
        <f t="shared" si="2"/>
        <v>130.816822</v>
      </c>
      <c r="Q35" s="60"/>
      <c r="R35" s="79">
        <f t="shared" si="3"/>
        <v>130.816822</v>
      </c>
      <c r="S35" s="76">
        <f t="shared" si="4"/>
        <v>0.01855557758865248</v>
      </c>
    </row>
    <row r="36" spans="3:19" ht="21" customHeight="1">
      <c r="C36" s="95" t="s">
        <v>77</v>
      </c>
      <c r="D36" s="60"/>
      <c r="E36" s="60">
        <v>-0.013954624999999998</v>
      </c>
      <c r="F36" s="61"/>
      <c r="G36" s="61"/>
      <c r="H36" s="61">
        <v>0</v>
      </c>
      <c r="I36" s="61"/>
      <c r="J36" s="60"/>
      <c r="K36" s="60"/>
      <c r="L36" s="60"/>
      <c r="M36" s="60">
        <v>0</v>
      </c>
      <c r="N36" s="76">
        <f t="shared" si="1"/>
        <v>-0.013954624999999998</v>
      </c>
      <c r="O36" s="62"/>
      <c r="P36" s="76">
        <f t="shared" si="2"/>
        <v>-0.013954624999999998</v>
      </c>
      <c r="Q36" s="60"/>
      <c r="R36" s="79">
        <f t="shared" si="3"/>
        <v>-0.013954624999999998</v>
      </c>
      <c r="S36" s="76">
        <f t="shared" si="4"/>
        <v>-1.979379432624113E-06</v>
      </c>
    </row>
    <row r="37" spans="3:43" ht="36" customHeight="1">
      <c r="C37" s="59" t="s">
        <v>78</v>
      </c>
      <c r="D37" s="57">
        <v>268.71883599999995</v>
      </c>
      <c r="E37" s="60">
        <v>345.839</v>
      </c>
      <c r="F37" s="60">
        <v>0.22688</v>
      </c>
      <c r="G37" s="60">
        <v>9.104265999999999</v>
      </c>
      <c r="H37" s="60">
        <v>0</v>
      </c>
      <c r="I37" s="61"/>
      <c r="J37" s="60">
        <v>134.719</v>
      </c>
      <c r="K37" s="60">
        <v>19.813</v>
      </c>
      <c r="L37" s="60"/>
      <c r="M37" s="60"/>
      <c r="N37" s="76">
        <f t="shared" si="1"/>
        <v>778.420982</v>
      </c>
      <c r="O37" s="60"/>
      <c r="P37" s="76">
        <f t="shared" si="2"/>
        <v>778.420982</v>
      </c>
      <c r="Q37" s="60"/>
      <c r="R37" s="79">
        <f t="shared" si="3"/>
        <v>778.420982</v>
      </c>
      <c r="S37" s="76">
        <f t="shared" si="4"/>
        <v>0.11041432368794327</v>
      </c>
      <c r="T37" s="2">
        <f>R37/R53*100</f>
        <v>60.07519452011193</v>
      </c>
      <c r="U37" s="2">
        <f>3099.02+2.24+6.29+2231.06+52.39+594.86+56.49+0.97</f>
        <v>6043.32</v>
      </c>
      <c r="V37" s="2">
        <v>5033.1</v>
      </c>
      <c r="X37" s="2">
        <f>R37/V37*100</f>
        <v>15.466034491665177</v>
      </c>
      <c r="AA37" s="2">
        <f>2617.65+647.44-775.954</f>
        <v>2489.1360000000004</v>
      </c>
      <c r="AB37" s="2">
        <f>AA37-D37</f>
        <v>2220.4171640000004</v>
      </c>
      <c r="AE37" s="73">
        <v>3507.2</v>
      </c>
      <c r="AH37" s="2">
        <f>AE37-R37</f>
        <v>2728.7790179999997</v>
      </c>
      <c r="AI37" s="2">
        <f>2701.2+703.35+60.9-94.21</f>
        <v>3371.24</v>
      </c>
      <c r="AJ37" s="2">
        <f>4732-54.2</f>
        <v>4677.8</v>
      </c>
      <c r="AK37" s="2">
        <f>AJ37-R37</f>
        <v>3899.379018</v>
      </c>
      <c r="AM37" s="2">
        <f>D37+F37+G37+H37+J37</f>
        <v>412.76898199999994</v>
      </c>
      <c r="AO37" s="2">
        <v>5547.1</v>
      </c>
      <c r="AP37" s="2">
        <v>-54.29</v>
      </c>
      <c r="AQ37" s="2">
        <f>AO37+AP37</f>
        <v>5492.81</v>
      </c>
    </row>
    <row r="38" spans="3:19" ht="8.25" customHeight="1">
      <c r="C38" s="59"/>
      <c r="D38" s="57"/>
      <c r="E38" s="60"/>
      <c r="F38" s="61"/>
      <c r="G38" s="61"/>
      <c r="H38" s="61"/>
      <c r="I38" s="61"/>
      <c r="J38" s="96"/>
      <c r="K38" s="60"/>
      <c r="L38" s="60"/>
      <c r="M38" s="60"/>
      <c r="N38" s="76">
        <f t="shared" si="1"/>
        <v>0</v>
      </c>
      <c r="O38" s="60"/>
      <c r="P38" s="76">
        <f t="shared" si="2"/>
        <v>0</v>
      </c>
      <c r="Q38" s="60"/>
      <c r="R38" s="79">
        <f t="shared" si="3"/>
        <v>0</v>
      </c>
      <c r="S38" s="76">
        <f t="shared" si="4"/>
        <v>0</v>
      </c>
    </row>
    <row r="39" spans="3:21" ht="22.5" customHeight="1">
      <c r="C39" s="95" t="s">
        <v>79</v>
      </c>
      <c r="D39" s="60">
        <v>22.524</v>
      </c>
      <c r="E39" s="60"/>
      <c r="F39" s="61"/>
      <c r="G39" s="61"/>
      <c r="H39" s="61"/>
      <c r="I39" s="61"/>
      <c r="J39" s="60">
        <v>600.817</v>
      </c>
      <c r="K39" s="60"/>
      <c r="L39" s="60"/>
      <c r="M39" s="60"/>
      <c r="N39" s="76">
        <f t="shared" si="1"/>
        <v>623.341</v>
      </c>
      <c r="O39" s="60"/>
      <c r="P39" s="76">
        <f t="shared" si="2"/>
        <v>623.341</v>
      </c>
      <c r="Q39" s="60">
        <v>-623.341</v>
      </c>
      <c r="R39" s="58">
        <f t="shared" si="3"/>
        <v>0</v>
      </c>
      <c r="S39" s="76">
        <f t="shared" si="4"/>
        <v>0</v>
      </c>
      <c r="U39" s="2">
        <v>629.1</v>
      </c>
    </row>
    <row r="40" spans="3:21" ht="36" customHeight="1">
      <c r="C40" s="59" t="s">
        <v>80</v>
      </c>
      <c r="D40" s="60">
        <v>103.997</v>
      </c>
      <c r="E40" s="60"/>
      <c r="F40" s="61"/>
      <c r="G40" s="61">
        <v>0</v>
      </c>
      <c r="H40" s="61"/>
      <c r="I40" s="61"/>
      <c r="J40" s="76"/>
      <c r="K40" s="60"/>
      <c r="L40" s="60"/>
      <c r="M40" s="60"/>
      <c r="N40" s="76">
        <f t="shared" si="1"/>
        <v>103.997</v>
      </c>
      <c r="O40" s="60"/>
      <c r="P40" s="76">
        <f t="shared" si="2"/>
        <v>103.997</v>
      </c>
      <c r="Q40" s="60"/>
      <c r="R40" s="58">
        <f t="shared" si="3"/>
        <v>103.997</v>
      </c>
      <c r="S40" s="76">
        <f t="shared" si="4"/>
        <v>0.014751347517730497</v>
      </c>
      <c r="U40" s="2" t="e">
        <f>U37+U39-#REF!</f>
        <v>#REF!</v>
      </c>
    </row>
    <row r="41" spans="3:19" ht="46.5" customHeight="1">
      <c r="C41" s="97" t="s">
        <v>81</v>
      </c>
      <c r="D41" s="60"/>
      <c r="E41" s="60"/>
      <c r="F41" s="61"/>
      <c r="G41" s="61"/>
      <c r="H41" s="61"/>
      <c r="I41" s="61"/>
      <c r="J41" s="76"/>
      <c r="K41" s="60"/>
      <c r="L41" s="60"/>
      <c r="M41" s="60"/>
      <c r="N41" s="76">
        <f t="shared" si="1"/>
        <v>0</v>
      </c>
      <c r="O41" s="60"/>
      <c r="P41" s="76">
        <f t="shared" si="2"/>
        <v>0</v>
      </c>
      <c r="Q41" s="60"/>
      <c r="R41" s="58">
        <f t="shared" si="3"/>
        <v>0</v>
      </c>
      <c r="S41" s="76">
        <f t="shared" si="4"/>
        <v>0</v>
      </c>
    </row>
    <row r="42" spans="3:19" ht="46.5" customHeight="1">
      <c r="C42" s="97" t="s">
        <v>82</v>
      </c>
      <c r="D42" s="60">
        <v>18</v>
      </c>
      <c r="E42" s="60"/>
      <c r="F42" s="61"/>
      <c r="G42" s="61"/>
      <c r="H42" s="61"/>
      <c r="I42" s="61"/>
      <c r="J42" s="76"/>
      <c r="K42" s="60"/>
      <c r="L42" s="60"/>
      <c r="M42" s="60"/>
      <c r="N42" s="76">
        <f t="shared" si="1"/>
        <v>18</v>
      </c>
      <c r="O42" s="60"/>
      <c r="P42" s="76">
        <f t="shared" si="2"/>
        <v>18</v>
      </c>
      <c r="Q42" s="60"/>
      <c r="R42" s="58">
        <f t="shared" si="3"/>
        <v>18</v>
      </c>
      <c r="S42" s="76">
        <f t="shared" si="4"/>
        <v>0.002553191489361702</v>
      </c>
    </row>
    <row r="43" spans="3:19" ht="15.75" customHeight="1">
      <c r="C43" s="56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71"/>
      <c r="P43" s="73"/>
      <c r="Q43" s="71"/>
      <c r="R43" s="55"/>
      <c r="S43" s="76"/>
    </row>
    <row r="44" spans="3:36" s="74" customFormat="1" ht="30.75" customHeight="1">
      <c r="C44" s="98" t="s">
        <v>83</v>
      </c>
      <c r="D44" s="99">
        <f>D45+D58+D61+D64</f>
        <v>15730.214181</v>
      </c>
      <c r="E44" s="99">
        <f aca="true" t="shared" si="8" ref="E44:M44">E45+E58+E61+E64+E65</f>
        <v>7182.773024375001</v>
      </c>
      <c r="F44" s="99">
        <f t="shared" si="8"/>
        <v>9099.856638000001</v>
      </c>
      <c r="G44" s="99">
        <f t="shared" si="8"/>
        <v>232.855542</v>
      </c>
      <c r="H44" s="99">
        <f t="shared" si="8"/>
        <v>3422.9735349999996</v>
      </c>
      <c r="I44" s="99">
        <f t="shared" si="8"/>
        <v>0</v>
      </c>
      <c r="J44" s="99">
        <f t="shared" si="8"/>
        <v>2162.5215409999996</v>
      </c>
      <c r="K44" s="99">
        <f t="shared" si="8"/>
        <v>19.913</v>
      </c>
      <c r="L44" s="66">
        <f t="shared" si="8"/>
        <v>109.788579</v>
      </c>
      <c r="M44" s="67">
        <f t="shared" si="8"/>
        <v>158.00014000000004</v>
      </c>
      <c r="N44" s="67">
        <f aca="true" t="shared" si="9" ref="N44:N64">SUM(D44:M44)</f>
        <v>38118.896180375</v>
      </c>
      <c r="O44" s="99">
        <f>O45+O58+O61+O64+O65</f>
        <v>-5939.153140630001</v>
      </c>
      <c r="P44" s="67">
        <f aca="true" t="shared" si="10" ref="P44:P64">N44+O44</f>
        <v>32179.743039744997</v>
      </c>
      <c r="Q44" s="99">
        <f>Q45+Q58+Q61+Q64+Q65</f>
        <v>-694.073156</v>
      </c>
      <c r="R44" s="100">
        <f aca="true" t="shared" si="11" ref="R44:R61">P44+Q44</f>
        <v>31485.669883745</v>
      </c>
      <c r="S44" s="67">
        <f aca="true" t="shared" si="12" ref="S44:S64">R44/$R$7*100</f>
        <v>4.466052465779432</v>
      </c>
      <c r="T44" s="74">
        <f>R44-R48</f>
        <v>30219.666755374998</v>
      </c>
      <c r="U44" s="74">
        <f>R17-T44</f>
        <v>3598.5150803700053</v>
      </c>
      <c r="V44" s="101">
        <f>U44/R7*100</f>
        <v>0.5104276709744688</v>
      </c>
      <c r="AE44" s="74" t="e">
        <f>#REF!</f>
        <v>#REF!</v>
      </c>
      <c r="AH44" s="74" t="e">
        <f>R44-AE44</f>
        <v>#REF!</v>
      </c>
      <c r="AJ44" s="74">
        <f>R44-R48</f>
        <v>30219.666755374998</v>
      </c>
    </row>
    <row r="45" spans="3:19" ht="19.5" customHeight="1">
      <c r="C45" s="102" t="s">
        <v>84</v>
      </c>
      <c r="D45" s="71">
        <f>SUM(D46:D50)+D57</f>
        <v>15273.885180999998</v>
      </c>
      <c r="E45" s="71">
        <f aca="true" t="shared" si="13" ref="E45:M45">E46+E47+E48+E49+E50+E57</f>
        <v>6673.238947000001</v>
      </c>
      <c r="F45" s="72">
        <f t="shared" si="13"/>
        <v>9105.288938000002</v>
      </c>
      <c r="G45" s="72">
        <f t="shared" si="13"/>
        <v>236.436542</v>
      </c>
      <c r="H45" s="72">
        <f t="shared" si="13"/>
        <v>3426.630218</v>
      </c>
      <c r="I45" s="72">
        <f t="shared" si="13"/>
        <v>0</v>
      </c>
      <c r="J45" s="71">
        <f t="shared" si="13"/>
        <v>2123.7220989999996</v>
      </c>
      <c r="K45" s="71">
        <f t="shared" si="13"/>
        <v>19.913</v>
      </c>
      <c r="L45" s="103">
        <f t="shared" si="13"/>
        <v>109.791</v>
      </c>
      <c r="M45" s="71">
        <f t="shared" si="13"/>
        <v>137.86327000000003</v>
      </c>
      <c r="N45" s="76">
        <f t="shared" si="9"/>
        <v>37106.769195</v>
      </c>
      <c r="O45" s="71">
        <f>O46+O47+O48+O49+O50+O57</f>
        <v>-5932.008270630001</v>
      </c>
      <c r="P45" s="76">
        <f t="shared" si="10"/>
        <v>31174.76092437</v>
      </c>
      <c r="Q45" s="71">
        <f>Q46+Q47+Q48+Q49+Q50+Q57</f>
        <v>0</v>
      </c>
      <c r="R45" s="58">
        <f t="shared" si="11"/>
        <v>31174.76092437</v>
      </c>
      <c r="S45" s="76">
        <f t="shared" si="12"/>
        <v>4.421951904165957</v>
      </c>
    </row>
    <row r="46" spans="2:19" ht="23.25" customHeight="1">
      <c r="B46" s="104"/>
      <c r="C46" s="105" t="s">
        <v>85</v>
      </c>
      <c r="D46" s="106">
        <v>3269.785942</v>
      </c>
      <c r="E46" s="103">
        <v>3090.9480000000003</v>
      </c>
      <c r="F46" s="77">
        <v>25.526</v>
      </c>
      <c r="G46" s="77">
        <v>13.699042</v>
      </c>
      <c r="H46" s="77">
        <v>23.215218</v>
      </c>
      <c r="I46" s="77"/>
      <c r="J46" s="103">
        <v>1207.173</v>
      </c>
      <c r="K46" s="103">
        <v>0</v>
      </c>
      <c r="L46" s="78"/>
      <c r="M46" s="103">
        <v>47.071</v>
      </c>
      <c r="N46" s="76">
        <f t="shared" si="9"/>
        <v>7677.418202000001</v>
      </c>
      <c r="O46" s="89"/>
      <c r="P46" s="76">
        <f t="shared" si="10"/>
        <v>7677.418202000001</v>
      </c>
      <c r="Q46" s="89"/>
      <c r="R46" s="58">
        <f t="shared" si="11"/>
        <v>7677.418202000001</v>
      </c>
      <c r="S46" s="76">
        <f t="shared" si="12"/>
        <v>1.0889954896453902</v>
      </c>
    </row>
    <row r="47" spans="2:20" ht="23.25" customHeight="1">
      <c r="B47" s="104"/>
      <c r="C47" s="105" t="s">
        <v>86</v>
      </c>
      <c r="D47" s="103">
        <v>655.386235</v>
      </c>
      <c r="E47" s="103">
        <v>1924.6979999999999</v>
      </c>
      <c r="F47" s="77">
        <v>64.369</v>
      </c>
      <c r="G47" s="77">
        <v>5.406</v>
      </c>
      <c r="H47" s="77">
        <v>3165.137</v>
      </c>
      <c r="I47" s="77">
        <v>0</v>
      </c>
      <c r="J47" s="78">
        <v>611.474</v>
      </c>
      <c r="K47" s="78">
        <v>0</v>
      </c>
      <c r="L47" s="78">
        <v>3.851</v>
      </c>
      <c r="M47" s="78">
        <v>85.33432</v>
      </c>
      <c r="N47" s="76">
        <f t="shared" si="9"/>
        <v>6515.655555</v>
      </c>
      <c r="O47" s="62">
        <v>-1645.8995000000002</v>
      </c>
      <c r="P47" s="76">
        <f t="shared" si="10"/>
        <v>4869.756055</v>
      </c>
      <c r="Q47" s="89"/>
      <c r="R47" s="58">
        <f t="shared" si="11"/>
        <v>4869.756055</v>
      </c>
      <c r="S47" s="76">
        <f t="shared" si="12"/>
        <v>0.690745539716312</v>
      </c>
      <c r="T47" s="2">
        <f>30072.4-2000</f>
        <v>28072.4</v>
      </c>
    </row>
    <row r="48" spans="2:19" ht="17.25" customHeight="1">
      <c r="B48" s="104"/>
      <c r="C48" s="105" t="s">
        <v>87</v>
      </c>
      <c r="D48" s="103">
        <v>1094.919679</v>
      </c>
      <c r="E48" s="103">
        <v>66.064706</v>
      </c>
      <c r="F48" s="77">
        <v>0.857</v>
      </c>
      <c r="G48" s="77"/>
      <c r="H48" s="77">
        <v>0</v>
      </c>
      <c r="I48" s="77">
        <v>0</v>
      </c>
      <c r="J48" s="78">
        <v>0.075099</v>
      </c>
      <c r="K48" s="78">
        <v>0</v>
      </c>
      <c r="L48" s="103">
        <v>105.94</v>
      </c>
      <c r="M48" s="78">
        <v>5.45795</v>
      </c>
      <c r="N48" s="76">
        <f t="shared" si="9"/>
        <v>1273.3144340000001</v>
      </c>
      <c r="O48" s="62">
        <v>-7.31130563</v>
      </c>
      <c r="P48" s="76">
        <f t="shared" si="10"/>
        <v>1266.00312837</v>
      </c>
      <c r="Q48" s="89"/>
      <c r="R48" s="58">
        <f t="shared" si="11"/>
        <v>1266.00312837</v>
      </c>
      <c r="S48" s="76">
        <f t="shared" si="12"/>
        <v>0.1795749118255319</v>
      </c>
    </row>
    <row r="49" spans="2:19" ht="18.75" customHeight="1">
      <c r="B49" s="104"/>
      <c r="C49" s="105" t="s">
        <v>88</v>
      </c>
      <c r="D49" s="103">
        <v>318.556</v>
      </c>
      <c r="E49" s="103">
        <v>308.75</v>
      </c>
      <c r="F49" s="77"/>
      <c r="G49" s="77">
        <v>0.186</v>
      </c>
      <c r="H49" s="77"/>
      <c r="I49" s="77"/>
      <c r="J49" s="78"/>
      <c r="K49" s="103"/>
      <c r="L49" s="107"/>
      <c r="M49" s="103"/>
      <c r="N49" s="76">
        <f t="shared" si="9"/>
        <v>627.4920000000001</v>
      </c>
      <c r="O49" s="89"/>
      <c r="P49" s="76">
        <f t="shared" si="10"/>
        <v>627.4920000000001</v>
      </c>
      <c r="Q49" s="89"/>
      <c r="R49" s="58">
        <f t="shared" si="11"/>
        <v>627.4920000000001</v>
      </c>
      <c r="S49" s="76">
        <f t="shared" si="12"/>
        <v>0.08900595744680852</v>
      </c>
    </row>
    <row r="50" spans="2:19" ht="26.25" customHeight="1">
      <c r="B50" s="104"/>
      <c r="C50" s="108" t="s">
        <v>89</v>
      </c>
      <c r="D50" s="107">
        <f>SUM(D51:D56)</f>
        <v>9913.412107999999</v>
      </c>
      <c r="E50" s="107">
        <f aca="true" t="shared" si="14" ref="E50:M50">E51+E52+E54+E56+E53</f>
        <v>1282.778241</v>
      </c>
      <c r="F50" s="109">
        <f t="shared" si="14"/>
        <v>9014.536938000001</v>
      </c>
      <c r="G50" s="109">
        <f t="shared" si="14"/>
        <v>217.1455</v>
      </c>
      <c r="H50" s="109">
        <f t="shared" si="14"/>
        <v>238.278</v>
      </c>
      <c r="I50" s="109">
        <f t="shared" si="14"/>
        <v>0</v>
      </c>
      <c r="J50" s="107">
        <f t="shared" si="14"/>
        <v>305</v>
      </c>
      <c r="K50" s="107">
        <f t="shared" si="14"/>
        <v>19.913</v>
      </c>
      <c r="L50" s="107">
        <f t="shared" si="14"/>
        <v>0</v>
      </c>
      <c r="M50" s="107">
        <f t="shared" si="14"/>
        <v>0</v>
      </c>
      <c r="N50" s="76">
        <f t="shared" si="9"/>
        <v>20991.063787</v>
      </c>
      <c r="O50" s="107">
        <f>O51+O52+O54+O56+O53</f>
        <v>-4278.797465000001</v>
      </c>
      <c r="P50" s="76">
        <f t="shared" si="10"/>
        <v>16712.266322</v>
      </c>
      <c r="Q50" s="107">
        <f>Q51+Q52+Q54+Q56+Q53</f>
        <v>0</v>
      </c>
      <c r="R50" s="58">
        <f t="shared" si="11"/>
        <v>16712.266322</v>
      </c>
      <c r="S50" s="76">
        <f t="shared" si="12"/>
        <v>2.370534230070922</v>
      </c>
    </row>
    <row r="51" spans="2:19" ht="32.25" customHeight="1">
      <c r="B51" s="104"/>
      <c r="C51" s="110" t="s">
        <v>90</v>
      </c>
      <c r="D51" s="103">
        <v>3975.022</v>
      </c>
      <c r="E51" s="78">
        <v>94.47406199999995</v>
      </c>
      <c r="F51" s="111">
        <v>0.011938</v>
      </c>
      <c r="G51" s="111">
        <v>44.921</v>
      </c>
      <c r="H51" s="111"/>
      <c r="I51" s="111">
        <v>0</v>
      </c>
      <c r="J51" s="103">
        <v>60.223</v>
      </c>
      <c r="K51" s="103"/>
      <c r="L51" s="71"/>
      <c r="M51" s="78"/>
      <c r="N51" s="76">
        <f t="shared" si="9"/>
        <v>4174.652</v>
      </c>
      <c r="O51" s="62">
        <v>-4033.0590460000003</v>
      </c>
      <c r="P51" s="76">
        <f t="shared" si="10"/>
        <v>141.59295399999974</v>
      </c>
      <c r="Q51" s="89"/>
      <c r="R51" s="58">
        <f t="shared" si="11"/>
        <v>141.59295399999974</v>
      </c>
      <c r="S51" s="76">
        <f t="shared" si="12"/>
        <v>0.020084106950354574</v>
      </c>
    </row>
    <row r="52" spans="2:36" ht="15.75">
      <c r="B52" s="104"/>
      <c r="C52" s="112" t="s">
        <v>91</v>
      </c>
      <c r="D52" s="103">
        <v>2558.254215</v>
      </c>
      <c r="E52" s="78">
        <v>23.191677</v>
      </c>
      <c r="F52" s="77">
        <v>0</v>
      </c>
      <c r="G52" s="77">
        <v>0.0275</v>
      </c>
      <c r="H52" s="77"/>
      <c r="I52" s="77"/>
      <c r="J52" s="78">
        <v>10.695</v>
      </c>
      <c r="K52" s="113">
        <v>0.1</v>
      </c>
      <c r="L52" s="78"/>
      <c r="M52" s="78"/>
      <c r="N52" s="76">
        <f t="shared" si="9"/>
        <v>2592.268392</v>
      </c>
      <c r="O52" s="62">
        <v>0</v>
      </c>
      <c r="P52" s="76">
        <f t="shared" si="10"/>
        <v>2592.268392</v>
      </c>
      <c r="Q52" s="89"/>
      <c r="R52" s="58">
        <f t="shared" si="11"/>
        <v>2592.268392</v>
      </c>
      <c r="S52" s="76">
        <f t="shared" si="12"/>
        <v>0.36769764425531914</v>
      </c>
      <c r="AJ52" s="2">
        <f>R53+R59+R57</f>
        <v>1980.3583640000002</v>
      </c>
    </row>
    <row r="53" spans="2:56" ht="38.25" customHeight="1">
      <c r="B53" s="104"/>
      <c r="C53" s="86" t="s">
        <v>92</v>
      </c>
      <c r="D53" s="103">
        <v>829.676</v>
      </c>
      <c r="E53" s="78">
        <v>514.4908409999999</v>
      </c>
      <c r="F53" s="78">
        <v>0.349</v>
      </c>
      <c r="G53" s="78">
        <v>13.924</v>
      </c>
      <c r="H53" s="78">
        <v>0</v>
      </c>
      <c r="I53" s="77"/>
      <c r="J53" s="78">
        <v>163.23</v>
      </c>
      <c r="K53" s="78">
        <v>19.813</v>
      </c>
      <c r="L53" s="78"/>
      <c r="M53" s="78"/>
      <c r="N53" s="76">
        <f t="shared" si="9"/>
        <v>1541.482841</v>
      </c>
      <c r="O53" s="62">
        <v>-245.73841900000002</v>
      </c>
      <c r="P53" s="76">
        <f t="shared" si="10"/>
        <v>1295.744422</v>
      </c>
      <c r="Q53" s="89">
        <v>0</v>
      </c>
      <c r="R53" s="114">
        <f t="shared" si="11"/>
        <v>1295.744422</v>
      </c>
      <c r="S53" s="76">
        <f t="shared" si="12"/>
        <v>0.18379353503546098</v>
      </c>
      <c r="BB53" s="2">
        <f>R53+R57+R59</f>
        <v>1980.3583640000002</v>
      </c>
      <c r="BD53" s="2">
        <f>D53+E53+F53+G53+H53+J53+K53+D57+J57+D59+E59+F59+G59+H59+I59+J59</f>
        <v>2213.524783</v>
      </c>
    </row>
    <row r="54" spans="2:56" ht="15.75">
      <c r="B54" s="104"/>
      <c r="C54" s="112" t="s">
        <v>93</v>
      </c>
      <c r="D54" s="103">
        <v>2310.365</v>
      </c>
      <c r="E54" s="78">
        <v>579.821523</v>
      </c>
      <c r="F54" s="77">
        <v>9014.176000000001</v>
      </c>
      <c r="G54" s="77">
        <v>153.524</v>
      </c>
      <c r="H54" s="77">
        <v>238.278</v>
      </c>
      <c r="I54" s="77"/>
      <c r="J54" s="78">
        <v>7.995</v>
      </c>
      <c r="K54" s="78"/>
      <c r="L54" s="78"/>
      <c r="M54" s="78"/>
      <c r="N54" s="76">
        <f t="shared" si="9"/>
        <v>12304.159523000002</v>
      </c>
      <c r="O54" s="89"/>
      <c r="P54" s="76">
        <f t="shared" si="10"/>
        <v>12304.159523000002</v>
      </c>
      <c r="Q54" s="89"/>
      <c r="R54" s="58">
        <f t="shared" si="11"/>
        <v>12304.159523000002</v>
      </c>
      <c r="S54" s="76">
        <f t="shared" si="12"/>
        <v>1.7452708543262414</v>
      </c>
      <c r="BD54" s="2">
        <v>1462.1</v>
      </c>
    </row>
    <row r="55" spans="2:19" ht="60">
      <c r="B55" s="104"/>
      <c r="C55" s="86" t="s">
        <v>94</v>
      </c>
      <c r="D55" s="103">
        <v>100.357893</v>
      </c>
      <c r="E55" s="78"/>
      <c r="F55" s="77"/>
      <c r="G55" s="77"/>
      <c r="H55" s="77"/>
      <c r="I55" s="77"/>
      <c r="J55" s="78"/>
      <c r="K55" s="78"/>
      <c r="L55" s="78"/>
      <c r="M55" s="78"/>
      <c r="N55" s="76">
        <f t="shared" si="9"/>
        <v>100.357893</v>
      </c>
      <c r="O55" s="89"/>
      <c r="P55" s="76">
        <f t="shared" si="10"/>
        <v>100.357893</v>
      </c>
      <c r="Q55" s="89"/>
      <c r="R55" s="58">
        <f t="shared" si="11"/>
        <v>100.357893</v>
      </c>
      <c r="S55" s="76">
        <f t="shared" si="12"/>
        <v>0.014235162127659575</v>
      </c>
    </row>
    <row r="56" spans="2:56" ht="15.75">
      <c r="B56" s="104"/>
      <c r="C56" s="112" t="s">
        <v>95</v>
      </c>
      <c r="D56" s="103">
        <v>139.737</v>
      </c>
      <c r="E56" s="78">
        <v>70.800138</v>
      </c>
      <c r="F56" s="77">
        <v>0</v>
      </c>
      <c r="G56" s="77">
        <v>4.749</v>
      </c>
      <c r="H56" s="77">
        <v>0</v>
      </c>
      <c r="I56" s="77"/>
      <c r="J56" s="78">
        <v>62.857</v>
      </c>
      <c r="K56" s="78">
        <v>0</v>
      </c>
      <c r="L56" s="76">
        <v>0</v>
      </c>
      <c r="M56" s="78"/>
      <c r="N56" s="76">
        <f t="shared" si="9"/>
        <v>278.143138</v>
      </c>
      <c r="O56" s="89"/>
      <c r="P56" s="76">
        <f t="shared" si="10"/>
        <v>278.143138</v>
      </c>
      <c r="Q56" s="89"/>
      <c r="R56" s="58">
        <f t="shared" si="11"/>
        <v>278.143138</v>
      </c>
      <c r="S56" s="76">
        <f t="shared" si="12"/>
        <v>0.03945292737588653</v>
      </c>
      <c r="BD56" s="2">
        <f>BD53-BD54</f>
        <v>751.4247829999999</v>
      </c>
    </row>
    <row r="57" spans="2:56" s="89" customFormat="1" ht="31.5" customHeight="1">
      <c r="B57" s="115"/>
      <c r="C57" s="116" t="s">
        <v>96</v>
      </c>
      <c r="D57" s="103">
        <v>21.825217</v>
      </c>
      <c r="E57" s="78">
        <v>0</v>
      </c>
      <c r="F57" s="77">
        <v>0</v>
      </c>
      <c r="G57" s="77"/>
      <c r="H57" s="77"/>
      <c r="I57" s="77"/>
      <c r="J57" s="78">
        <v>0</v>
      </c>
      <c r="K57" s="76">
        <v>0</v>
      </c>
      <c r="L57" s="76"/>
      <c r="M57" s="78"/>
      <c r="N57" s="76">
        <f t="shared" si="9"/>
        <v>21.825217</v>
      </c>
      <c r="O57" s="62">
        <v>0</v>
      </c>
      <c r="P57" s="76">
        <f t="shared" si="10"/>
        <v>21.825217</v>
      </c>
      <c r="R57" s="58">
        <f t="shared" si="11"/>
        <v>21.825217</v>
      </c>
      <c r="S57" s="76">
        <f t="shared" si="12"/>
        <v>0.0030957754609929077</v>
      </c>
      <c r="BD57" s="89">
        <v>-944.4</v>
      </c>
    </row>
    <row r="58" spans="2:56" ht="19.5" customHeight="1">
      <c r="B58" s="104"/>
      <c r="C58" s="102" t="s">
        <v>97</v>
      </c>
      <c r="D58" s="76">
        <f>SUM(D59:D60)</f>
        <v>297.999</v>
      </c>
      <c r="E58" s="76">
        <f aca="true" t="shared" si="15" ref="E58:M58">E59+E60</f>
        <v>428.777025</v>
      </c>
      <c r="F58" s="117">
        <f t="shared" si="15"/>
        <v>0.0217</v>
      </c>
      <c r="G58" s="117">
        <f t="shared" si="15"/>
        <v>0</v>
      </c>
      <c r="H58" s="117">
        <f t="shared" si="15"/>
        <v>0</v>
      </c>
      <c r="I58" s="117">
        <f t="shared" si="15"/>
        <v>0</v>
      </c>
      <c r="J58" s="76">
        <f t="shared" si="15"/>
        <v>38.513</v>
      </c>
      <c r="K58" s="76">
        <f t="shared" si="15"/>
        <v>0</v>
      </c>
      <c r="L58" s="78">
        <f t="shared" si="15"/>
        <v>0</v>
      </c>
      <c r="M58" s="76">
        <f t="shared" si="15"/>
        <v>12.571999999999997</v>
      </c>
      <c r="N58" s="76">
        <f t="shared" si="9"/>
        <v>777.882725</v>
      </c>
      <c r="O58" s="76">
        <v>0</v>
      </c>
      <c r="P58" s="76">
        <f t="shared" si="10"/>
        <v>777.882725</v>
      </c>
      <c r="Q58" s="89">
        <f>Q59+Q60</f>
        <v>0</v>
      </c>
      <c r="R58" s="58">
        <f t="shared" si="11"/>
        <v>777.882725</v>
      </c>
      <c r="S58" s="76">
        <f t="shared" si="12"/>
        <v>0.11033797517730497</v>
      </c>
      <c r="BD58" s="2">
        <f>BD56+BD57</f>
        <v>-192.97521700000004</v>
      </c>
    </row>
    <row r="59" spans="2:19" ht="19.5" customHeight="1">
      <c r="B59" s="104"/>
      <c r="C59" s="112" t="s">
        <v>98</v>
      </c>
      <c r="D59" s="78">
        <v>187.999</v>
      </c>
      <c r="E59" s="103">
        <v>423.683025</v>
      </c>
      <c r="F59" s="77">
        <v>0.0217</v>
      </c>
      <c r="G59" s="77"/>
      <c r="H59" s="77">
        <v>0</v>
      </c>
      <c r="I59" s="77"/>
      <c r="J59" s="78">
        <v>38.513</v>
      </c>
      <c r="K59" s="78">
        <v>0</v>
      </c>
      <c r="L59" s="76">
        <v>0</v>
      </c>
      <c r="M59" s="103">
        <v>12.571999999999997</v>
      </c>
      <c r="N59" s="76">
        <f t="shared" si="9"/>
        <v>662.788725</v>
      </c>
      <c r="O59" s="76">
        <v>0</v>
      </c>
      <c r="P59" s="76">
        <f t="shared" si="10"/>
        <v>662.788725</v>
      </c>
      <c r="Q59" s="89"/>
      <c r="R59" s="58">
        <f t="shared" si="11"/>
        <v>662.788725</v>
      </c>
      <c r="S59" s="76">
        <f t="shared" si="12"/>
        <v>0.09401258510638298</v>
      </c>
    </row>
    <row r="60" spans="2:19" ht="19.5" customHeight="1">
      <c r="B60" s="104"/>
      <c r="C60" s="112" t="s">
        <v>99</v>
      </c>
      <c r="D60" s="78">
        <v>110</v>
      </c>
      <c r="E60" s="103">
        <v>5.094</v>
      </c>
      <c r="F60" s="111"/>
      <c r="G60" s="111">
        <v>0</v>
      </c>
      <c r="H60" s="111"/>
      <c r="I60" s="111"/>
      <c r="J60" s="78">
        <v>0</v>
      </c>
      <c r="K60" s="76"/>
      <c r="L60" s="76"/>
      <c r="M60" s="103"/>
      <c r="N60" s="76">
        <f t="shared" si="9"/>
        <v>115.094</v>
      </c>
      <c r="O60" s="89"/>
      <c r="P60" s="76">
        <f t="shared" si="10"/>
        <v>115.094</v>
      </c>
      <c r="Q60" s="89">
        <v>0</v>
      </c>
      <c r="R60" s="58">
        <f t="shared" si="11"/>
        <v>115.094</v>
      </c>
      <c r="S60" s="76">
        <f t="shared" si="12"/>
        <v>0.016325390070921986</v>
      </c>
    </row>
    <row r="61" spans="2:19" ht="23.25" customHeight="1">
      <c r="B61" s="104"/>
      <c r="C61" s="102" t="s">
        <v>79</v>
      </c>
      <c r="D61" s="107">
        <f>D62+D63</f>
        <v>542.951</v>
      </c>
      <c r="E61" s="107">
        <f>E62+E63</f>
        <v>147.425714</v>
      </c>
      <c r="F61" s="107">
        <f>F62+F63</f>
        <v>0</v>
      </c>
      <c r="G61" s="107">
        <f>G62+G63</f>
        <v>0</v>
      </c>
      <c r="H61" s="107">
        <f>H62+H63</f>
        <v>0</v>
      </c>
      <c r="I61" s="111"/>
      <c r="J61" s="107">
        <f>J62+J63</f>
        <v>3.276442</v>
      </c>
      <c r="K61" s="76"/>
      <c r="L61" s="76">
        <f>L62+L63</f>
        <v>0</v>
      </c>
      <c r="M61" s="107">
        <f>M62+M63</f>
        <v>7.56487</v>
      </c>
      <c r="N61" s="76">
        <f t="shared" si="9"/>
        <v>701.218026</v>
      </c>
      <c r="O61" s="107">
        <f>O62+O63</f>
        <v>-7.14487</v>
      </c>
      <c r="P61" s="76">
        <f t="shared" si="10"/>
        <v>694.073156</v>
      </c>
      <c r="Q61" s="107">
        <f>Q62+Q63</f>
        <v>-694.073156</v>
      </c>
      <c r="R61" s="58">
        <f t="shared" si="11"/>
        <v>0</v>
      </c>
      <c r="S61" s="76">
        <f t="shared" si="12"/>
        <v>0</v>
      </c>
    </row>
    <row r="62" spans="2:19" ht="15.75">
      <c r="B62" s="104"/>
      <c r="C62" s="118" t="s">
        <v>100</v>
      </c>
      <c r="D62" s="119">
        <v>8.056</v>
      </c>
      <c r="E62" s="103">
        <v>0</v>
      </c>
      <c r="F62" s="111">
        <v>0</v>
      </c>
      <c r="G62" s="111">
        <v>0</v>
      </c>
      <c r="H62" s="111"/>
      <c r="I62" s="111">
        <v>0</v>
      </c>
      <c r="J62" s="103">
        <v>0</v>
      </c>
      <c r="K62" s="76"/>
      <c r="L62" s="76"/>
      <c r="M62" s="103"/>
      <c r="N62" s="120">
        <f t="shared" si="9"/>
        <v>8.056</v>
      </c>
      <c r="O62" s="89"/>
      <c r="P62" s="76">
        <f t="shared" si="10"/>
        <v>8.056</v>
      </c>
      <c r="Q62" s="89">
        <f>-P62</f>
        <v>-8.056</v>
      </c>
      <c r="R62" s="58"/>
      <c r="S62" s="76">
        <f t="shared" si="12"/>
        <v>0</v>
      </c>
    </row>
    <row r="63" spans="2:19" ht="19.5" customHeight="1">
      <c r="B63" s="104"/>
      <c r="C63" s="118" t="s">
        <v>101</v>
      </c>
      <c r="D63" s="103">
        <v>534.895</v>
      </c>
      <c r="E63" s="103">
        <v>147.425714</v>
      </c>
      <c r="F63" s="111">
        <v>0</v>
      </c>
      <c r="G63" s="111">
        <v>0</v>
      </c>
      <c r="H63" s="111"/>
      <c r="I63" s="111">
        <v>0</v>
      </c>
      <c r="J63" s="103">
        <v>3.276442</v>
      </c>
      <c r="K63" s="76"/>
      <c r="L63" s="76"/>
      <c r="M63" s="103">
        <v>7.56487</v>
      </c>
      <c r="N63" s="76">
        <f t="shared" si="9"/>
        <v>693.162026</v>
      </c>
      <c r="O63" s="62">
        <v>-7.14487</v>
      </c>
      <c r="P63" s="76">
        <f t="shared" si="10"/>
        <v>686.017156</v>
      </c>
      <c r="Q63" s="89">
        <f>-P63</f>
        <v>-686.017156</v>
      </c>
      <c r="R63" s="58">
        <f>P63+Q63</f>
        <v>0</v>
      </c>
      <c r="S63" s="76">
        <f t="shared" si="12"/>
        <v>0</v>
      </c>
    </row>
    <row r="64" spans="2:19" ht="34.5" customHeight="1">
      <c r="B64" s="104"/>
      <c r="C64" s="121" t="s">
        <v>102</v>
      </c>
      <c r="D64" s="103">
        <v>-384.621</v>
      </c>
      <c r="E64" s="103">
        <v>-66.668661625</v>
      </c>
      <c r="F64" s="111">
        <v>-5.454</v>
      </c>
      <c r="G64" s="111">
        <v>-3.581</v>
      </c>
      <c r="H64" s="111">
        <v>-3.656683</v>
      </c>
      <c r="I64" s="111"/>
      <c r="J64" s="111">
        <v>-2.99</v>
      </c>
      <c r="K64" s="76"/>
      <c r="L64" s="103">
        <v>-0.002421</v>
      </c>
      <c r="M64" s="103"/>
      <c r="N64" s="76">
        <f t="shared" si="9"/>
        <v>-466.97376562500006</v>
      </c>
      <c r="O64" s="89"/>
      <c r="P64" s="76">
        <f t="shared" si="10"/>
        <v>-466.97376562500006</v>
      </c>
      <c r="Q64" s="89"/>
      <c r="R64" s="58">
        <f>P64+Q64</f>
        <v>-466.97376562500006</v>
      </c>
      <c r="S64" s="76">
        <f t="shared" si="12"/>
        <v>-0.0662374135638298</v>
      </c>
    </row>
    <row r="65" spans="3:19" ht="12" customHeight="1">
      <c r="C65" s="121"/>
      <c r="D65" s="103"/>
      <c r="E65" s="103"/>
      <c r="F65" s="111"/>
      <c r="G65" s="111"/>
      <c r="H65" s="111"/>
      <c r="I65" s="111"/>
      <c r="J65" s="71"/>
      <c r="K65" s="76"/>
      <c r="L65" s="103"/>
      <c r="M65" s="103"/>
      <c r="N65" s="76"/>
      <c r="O65" s="89"/>
      <c r="P65" s="76"/>
      <c r="Q65" s="89"/>
      <c r="R65" s="58"/>
      <c r="S65" s="76"/>
    </row>
    <row r="66" spans="3:37" ht="26.25" customHeight="1" thickBot="1">
      <c r="C66" s="122" t="s">
        <v>103</v>
      </c>
      <c r="D66" s="123">
        <f aca="true" t="shared" si="16" ref="D66:M66">D17-D44</f>
        <v>-838.8809729999994</v>
      </c>
      <c r="E66" s="123">
        <f t="shared" si="16"/>
        <v>2296.0147130000023</v>
      </c>
      <c r="F66" s="124">
        <f t="shared" si="16"/>
        <v>-1324.982758000001</v>
      </c>
      <c r="G66" s="124">
        <f t="shared" si="16"/>
        <v>40.572153000000014</v>
      </c>
      <c r="H66" s="124">
        <f t="shared" si="16"/>
        <v>224.25720200000023</v>
      </c>
      <c r="I66" s="124">
        <f t="shared" si="16"/>
        <v>0</v>
      </c>
      <c r="J66" s="123">
        <f t="shared" si="16"/>
        <v>1551.5378410000008</v>
      </c>
      <c r="K66" s="123">
        <f t="shared" si="16"/>
        <v>6.8765</v>
      </c>
      <c r="L66" s="123">
        <f t="shared" si="16"/>
        <v>119.94201799999999</v>
      </c>
      <c r="M66" s="123">
        <f t="shared" si="16"/>
        <v>186.44559999999996</v>
      </c>
      <c r="N66" s="123">
        <f>SUM(D66:M66)</f>
        <v>2261.782296000003</v>
      </c>
      <c r="O66" s="125">
        <f>O17-O44</f>
        <v>-0.0024999999986903276</v>
      </c>
      <c r="P66" s="123">
        <f>P17-P44</f>
        <v>2261.779796000006</v>
      </c>
      <c r="Q66" s="123">
        <f>Q17-Q44</f>
        <v>70.73215600000003</v>
      </c>
      <c r="R66" s="126">
        <f>R17-R44</f>
        <v>2332.5119520000044</v>
      </c>
      <c r="S66" s="127">
        <f>R66/$R$7*100</f>
        <v>0.3308527591489368</v>
      </c>
      <c r="U66" s="128"/>
      <c r="V66" s="129">
        <f>U66/$R$7*100</f>
        <v>0</v>
      </c>
      <c r="AH66" s="2" t="e">
        <f>AH17-AH44</f>
        <v>#REF!</v>
      </c>
      <c r="AK66" s="2">
        <f>R66-R49</f>
        <v>1705.0199520000042</v>
      </c>
    </row>
    <row r="67" ht="19.5" customHeight="1" thickTop="1"/>
  </sheetData>
  <sheetProtection/>
  <mergeCells count="7">
    <mergeCell ref="C3:S3"/>
    <mergeCell ref="O2:S2"/>
    <mergeCell ref="S13:S14"/>
    <mergeCell ref="R13:R14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3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2015-03-25T15:17:34Z</cp:lastPrinted>
  <dcterms:created xsi:type="dcterms:W3CDTF">2015-03-25T14:08:38Z</dcterms:created>
  <dcterms:modified xsi:type="dcterms:W3CDTF">2015-03-25T15:42:23Z</dcterms:modified>
  <cp:category/>
  <cp:version/>
  <cp:contentType/>
  <cp:contentStatus/>
</cp:coreProperties>
</file>