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ianuar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'[2]data input'!#REF!</definedName>
    <definedName name="___bas2">'[2]data input'!#REF!</definedName>
    <definedName name="___bas3">'[2]data input'!#REF!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PI97">'[4]REER Forecast'!#REF!</definedName>
    <definedName name="___RES2">'[3]RES'!#REF!</definedName>
    <definedName name="___rge1">#REF!</definedName>
    <definedName name="___som1">'[2]data input'!#REF!</definedName>
    <definedName name="___som2">'[2]data input'!#REF!</definedName>
    <definedName name="___som3">'[2]data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'[7]EU2DBase'!#REF!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'[13]INT_RATES_old'!$A$1:$I$34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'[13]INT_RATES_old'!$A$1:$I$34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'[16]LINK'!$A$1:$A$42</definedName>
    <definedName name="a_11">WEO '[16]LINK'!$A$1:$A$42</definedName>
    <definedName name="a_14">#REF!</definedName>
    <definedName name="a_15">WEO '[16]LINK'!$A$1:$A$42</definedName>
    <definedName name="a_17">WEO '[16]LINK'!$A$1:$A$42</definedName>
    <definedName name="a_2">#REF!</definedName>
    <definedName name="a_20">WEO '[16]LINK'!$A$1:$A$42</definedName>
    <definedName name="a_22">WEO '[16]LINK'!$A$1:$A$42</definedName>
    <definedName name="a_24">WEO '[16]LINK'!$A$1:$A$42</definedName>
    <definedName name="a_25">#REF!</definedName>
    <definedName name="a_28">WEO '[16]LINK'!$A$1:$A$42</definedName>
    <definedName name="a_37">WEO '[16]LINK'!$A$1:$A$42</definedName>
    <definedName name="a_38">WEO '[16]LINK'!$A$1:$A$42</definedName>
    <definedName name="a_46">WEO '[16]LINK'!$A$1:$A$42</definedName>
    <definedName name="a_47">WEO '[16]LINK'!$A$1:$A$42</definedName>
    <definedName name="a_49">WEO '[16]LINK'!$A$1:$A$42</definedName>
    <definedName name="a_54">WEO '[16]LINK'!$A$1:$A$42</definedName>
    <definedName name="a_55">WEO '[16]LINK'!$A$1:$A$42</definedName>
    <definedName name="a_56">WEO '[16]LINK'!$A$1:$A$42</definedName>
    <definedName name="a_57">WEO '[16]LINK'!$A$1:$A$42</definedName>
    <definedName name="a_61">WEO '[16]LINK'!$A$1:$A$42</definedName>
    <definedName name="a_64">WEO '[16]LINK'!$A$1:$A$42</definedName>
    <definedName name="a_65">WEO '[16]LINK'!$A$1:$A$42</definedName>
    <definedName name="a_66">WEO '[16]LINK'!$A$1:$A$42</definedName>
    <definedName name="a47">WEO '[16]LINK'!$A$1:$A$42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'[16]LINK'!$A$1:$A$42</definedName>
    <definedName name="CHART2_11">#REF!</definedName>
    <definedName name="chart2_15">WEO '[16]LINK'!$A$1:$A$42</definedName>
    <definedName name="chart2_17">WEO '[16]LINK'!$A$1:$A$42</definedName>
    <definedName name="chart2_20">WEO '[16]LINK'!$A$1:$A$42</definedName>
    <definedName name="chart2_22">WEO '[16]LINK'!$A$1:$A$42</definedName>
    <definedName name="chart2_24">WEO '[16]LINK'!$A$1:$A$42</definedName>
    <definedName name="chart2_28">WEO '[16]LINK'!$A$1:$A$42</definedName>
    <definedName name="chart2_37">WEO '[16]LINK'!$A$1:$A$42</definedName>
    <definedName name="chart2_38">WEO '[16]LINK'!$A$1:$A$42</definedName>
    <definedName name="chart2_46">WEO '[16]LINK'!$A$1:$A$42</definedName>
    <definedName name="chart2_47">WEO '[16]LINK'!$A$1:$A$42</definedName>
    <definedName name="chart2_49">WEO '[16]LINK'!$A$1:$A$42</definedName>
    <definedName name="chart2_54">WEO '[16]LINK'!$A$1:$A$42</definedName>
    <definedName name="chart2_55">WEO '[16]LINK'!$A$1:$A$42</definedName>
    <definedName name="chart2_56">WEO '[16]LINK'!$A$1:$A$42</definedName>
    <definedName name="chart2_57">WEO '[16]LINK'!$A$1:$A$42</definedName>
    <definedName name="chart2_61">WEO '[16]LINK'!$A$1:$A$42</definedName>
    <definedName name="chart2_64">WEO '[16]LINK'!$A$1:$A$42</definedName>
    <definedName name="chart2_65">WEO '[16]LINK'!$A$1:$A$42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WEO '[16]LINK'!$A$1:$A$42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'[43]NPV_base'!#REF!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'[43]NPV_base'!#REF!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'[60]Q2'!$E$63:$AH$63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'[61]CAgds'!$D$14:$BO$14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'[61]CAinc'!$D$14:$BO$14</definedName>
    <definedName name="MISC3">#REF!</definedName>
    <definedName name="MISC4">'[3]OUTPUT'!#REF!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'[60]Q2'!$E$47:$AH$47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'[30]weo_real'!#REF!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'[30]weo_real'!#REF!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'[22]Q1'!$E$45:$AH$45</definedName>
    <definedName name="pchNX_R">'[30]weo_real'!#REF!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'ianuarie 2016'!$B$2:$R$64</definedName>
    <definedName name="PRINT_AREA_MI">'[41]EU2DBase'!$C$12:$U$156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'ianuarie 2016'!$9:$15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'[71]2001_02 Debt Service :Debtind'!$B$2:$J$72</definedName>
    <definedName name="PROJ">'[71]MT_Low:XMS'!$B$2:$N$57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'[16]LINK'!$A$1:$A$42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'[13]SEI_OLD'!$A$1:$G$59</definedName>
    <definedName name="Table_1_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0____Mozambique____Medium_Term_External_Debt__1997_2015">#REF!</definedName>
    <definedName name="Table_10_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1__Armenia___Average_Monthly_Wages_in_the_State_Sector__1994_99__1">'[13]WAGES_old'!$A$1:$F$63</definedName>
    <definedName name="Table_12.__Armenia__Labor_Force__Employment__and_Unemployment__1994_99">'[13]EMPLOY_old'!$A$1:$H$53</definedName>
    <definedName name="Table_12___Armenia__Labor_Force__Employment__and_Unemployment__1994_99">'[13]EMPLOY_old'!$A$1:$H$53</definedName>
    <definedName name="Table_13._Armenia___Employment_in_the_Public_Sector__1994_99">'[13]EMPL_PUBL_old'!$A$1:$F$27</definedName>
    <definedName name="Table_13_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4__Armenia___Budgetary_Sector_Employment__1994_99">'[13]EMPL_BUDG_old'!$A$1:$K$17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'[13]EXPEN_old'!$A$1:$F$25</definedName>
    <definedName name="Table_19_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'[13]NGDP_R_old'!$A$1:$L$35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'[13]TAX_REV_old'!$A$1:$F$24</definedName>
    <definedName name="Table_20__Armenia___Composition_of_Tax_Revenues_in_Consolidated_Government_Budget__1994_99">'[13]TAX_REV_old'!$A$1:$F$24</definedName>
    <definedName name="Table_21._Armenia___Accounts_of_the_Central_Bank__1994_99">'[13]CBANK_old'!$A$1:$U$46</definedName>
    <definedName name="Table_21__Armenia___Accounts_of_the_Central_Bank__1994_99">'[13]CBANK_old'!$A$1:$U$46</definedName>
    <definedName name="Table_22._Armenia___Monetary_Survey__1994_99">'[13]MSURVEY_old'!$A$1:$Q$52</definedName>
    <definedName name="Table_22_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3__Armenia___Commercial_Banks___Interest_Rates_for_Loans_and_Deposits_in_Drams_and_U_S__Dollars__1996_99">'[13]INT_RATES_old'!$A$1:$R$32</definedName>
    <definedName name="Table_24._Armenia___Treasury_Bills__1995_99">'[13]Tbill_old'!$A$1:$U$31</definedName>
    <definedName name="Table_24_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5__Armenia___Quarterly_Balance_of_Payments_and_External_Financing__1995_99">'[13]BOP_Q_OLD'!$A$1:$F$74</definedName>
    <definedName name="Table_26._Armenia___Summary_External_Debt_Data__1995_99">'[13]EXTDEBT_OLD'!$A$1:$F$45</definedName>
    <definedName name="Table_26__Armenia___Summary_External_Debt_Data__1995_99">'[13]EXTDEBT_OLD'!$A$1:$F$45</definedName>
    <definedName name="Table_27.__Armenia___Commodity_Composition_of_Trade__1995_99">'[13]COMP_TRADE'!$A$1:$F$29</definedName>
    <definedName name="Table_27___Armenia___Commodity_Composition_of_Trade__1995_99">'[13]COMP_TRADE'!$A$1:$F$29</definedName>
    <definedName name="Table_28._Armenia___Direction_of_Trade__1995_99">'[13]DOT'!$A$1:$F$66</definedName>
    <definedName name="Table_28__Armenia___Direction_of_Trade__1995_99">'[13]DOT'!$A$1:$F$66</definedName>
    <definedName name="Table_29._Armenia___Incorporatized_and_Partially_Privatized_Enterprises__1994_99">'[13]PRIVATE_OLD'!$A$1:$G$29</definedName>
    <definedName name="Table_29_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'[13]GDP_q_old'!$A$1:$P$31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'[13]BNKIND_old'!$A$1:$M$16</definedName>
    <definedName name="Table_30__Armenia___Banking_System_Indicators__1997_99">'[13]BNKIND_old'!$A$1:$M$16</definedName>
    <definedName name="Table_31._Armenia___Banking_Sector_Loans__1996_99">'[13]BNKLOANS_old'!$A$1:$O$40</definedName>
    <definedName name="Table_31__Armenia___Banking_Sector_Loans__1996_99">'[13]BNKLOANS_old'!$A$1:$O$40</definedName>
    <definedName name="Table_32._Armenia___Total_Electricity_Generation__Distribution_and_Collection__1994_99">'[13]ELECTR_old'!$A$1:$F$51</definedName>
    <definedName name="Table_32__Armenia___Total_Electricity_Generation__Distribution_and_Collection__1994_99">'[13]ELECTR_old'!$A$1:$F$51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'[13]taxrevSum'!$A$1:$F$52</definedName>
    <definedName name="Table_34_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___Moldova____Monetary_Survey_and_Projections__1994_98_1">#REF!</definedName>
    <definedName name="Table_4_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_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6___Moldova__Balance_of_Payments__1994_98">#REF!</definedName>
    <definedName name="Table_6__Armenia___Production_of_Selected_Industrial_Commodities__1994_99">'[13]INDCOM_old'!$A$1:$L$31</definedName>
    <definedName name="Table_7._Armenia___Consumer_Prices__1994_99">'[13]CPI_old'!$A$1:$I$102</definedName>
    <definedName name="Table_7__Armenia___Consumer_Prices__1994_99">'[13]CPI_old'!$A$1:$I$102</definedName>
    <definedName name="Table_8.__Armenia___Selected_Energy_Prices__1994_99__1">'[13]ENERGY_old'!$A$1:$AF$25</definedName>
    <definedName name="Table_8___Armenia___Selected_Energy_Prices__1994_99__1">'[13]ENERGY_old'!$A$1:$AF$25</definedName>
    <definedName name="Table_9._Armenia___Regulated_Prices_for_Main_Commodities_and_Services__1994_99__1">'[13]MAINCOM_old '!$A$1:$H$20</definedName>
    <definedName name="Table_9__Armenia___Regulated_Prices_for_Main_Commodities_and_Services__1994_99__1">'[13]MAINCOM_old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'[61]CAgds'!$D$12:$BO$12</definedName>
    <definedName name="XGS">#REF!</definedName>
    <definedName name="xinc">'[24]CAinc'!$D$12:$BO$12</definedName>
    <definedName name="xinc_11">'[61]CAinc'!$D$12:$BO$12</definedName>
    <definedName name="xnfs">'[24]CAnfs'!$D$12:$BO$12</definedName>
    <definedName name="xnfs_11">'[61]CAnfs'!$D$12:$BO$12</definedName>
    <definedName name="XOF">#REF!</definedName>
    <definedName name="xr">#REF!</definedName>
    <definedName name="xxWRS_1">WEO '[16]LINK'!$A$1:$A$42</definedName>
    <definedName name="xxWRS_1_15">WEO '[16]LINK'!$A$1:$A$42</definedName>
    <definedName name="xxWRS_1_17">WEO '[16]LINK'!$A$1:$A$42</definedName>
    <definedName name="xxWRS_1_2">#REF!</definedName>
    <definedName name="xxWRS_1_20">WEO '[16]LINK'!$A$1:$A$42</definedName>
    <definedName name="xxWRS_1_22">WEO '[16]LINK'!$A$1:$A$42</definedName>
    <definedName name="xxWRS_1_24">WEO '[16]LINK'!$A$1:$A$42</definedName>
    <definedName name="xxWRS_1_28">WEO '[16]LINK'!$A$1:$A$42</definedName>
    <definedName name="xxWRS_1_37">WEO '[16]LINK'!$A$1:$A$42</definedName>
    <definedName name="xxWRS_1_38">WEO '[16]LINK'!$A$1:$A$42</definedName>
    <definedName name="xxWRS_1_46">WEO '[16]LINK'!$A$1:$A$42</definedName>
    <definedName name="xxWRS_1_47">WEO '[16]LINK'!$A$1:$A$42</definedName>
    <definedName name="xxWRS_1_49">WEO '[16]LINK'!$A$1:$A$42</definedName>
    <definedName name="xxWRS_1_54">WEO '[16]LINK'!$A$1:$A$42</definedName>
    <definedName name="xxWRS_1_55">WEO '[16]LINK'!$A$1:$A$42</definedName>
    <definedName name="xxWRS_1_56">WEO '[16]LINK'!$A$1:$A$42</definedName>
    <definedName name="xxWRS_1_57">WEO '[16]LINK'!$A$1:$A$42</definedName>
    <definedName name="xxWRS_1_61">WEO '[16]LINK'!$A$1:$A$42</definedName>
    <definedName name="xxWRS_1_63">WEO '[16]LINK'!$A$1:$A$42</definedName>
    <definedName name="xxWRS_1_64">WEO '[16]LINK'!$A$1:$A$42</definedName>
    <definedName name="xxWRS_1_65">WEO '[16]LINK'!$A$1:$A$42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<sst xmlns="http://schemas.openxmlformats.org/spreadsheetml/2006/main" count="121" uniqueCount="111">
  <si>
    <t xml:space="preserve">BUGETUL GENERAL  CONSOLIDAT </t>
  </si>
  <si>
    <t xml:space="preserve">Realizări 01.01 - 31.01.2016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</si>
  <si>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</si>
  <si>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</si>
  <si>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</si>
  <si>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</si>
  <si>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</si>
  <si>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</si>
  <si>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</si>
  <si>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</si>
  <si>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</si>
  <si>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</si>
  <si>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</si>
  <si>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</si>
  <si>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</si>
  <si>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</si>
  <si>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</si>
  <si>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</si>
  <si>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</si>
  <si>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</si>
  <si>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</si>
  <si>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</si>
  <si>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</si>
  <si>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</si>
  <si>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</si>
  <si>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</si>
  <si>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</si>
  <si>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</si>
  <si>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</si>
  <si>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</si>
  <si>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</si>
  <si>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</si>
  <si>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</si>
  <si>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</si>
  <si>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</si>
  <si>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</si>
  <si>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</si>
  <si>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</si>
  <si>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</si>
  <si>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</si>
  <si>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</si>
  <si>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</si>
  <si>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</si>
  <si>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</si>
  <si>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</si>
  <si>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</si>
  <si>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</si>
  <si>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</si>
  <si>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</si>
  <si>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</si>
  <si>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</si>
  <si>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</si>
  <si>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</si>
  <si>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</si>
  <si>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</si>
  <si>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</si>
  <si>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</si>
  <si>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</si>
  <si>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</si>
  <si>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</si>
  <si>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</si>
  <si>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</si>
  <si>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</si>
  <si>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</si>
  <si>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</si>
  <si>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</si>
  <si>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</si>
  <si>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</si>
  <si>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</si>
  <si>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</si>
  <si>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</si>
  <si>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</si>
  <si>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</si>
  <si>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</si>
  <si>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</si>
  <si>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</si>
  <si>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</si>
  <si>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</si>
  <si>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</si>
  <si>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</si>
  <si>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</si>
  <si>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</si>
  <si>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</si>
  <si>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</si>
  <si>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</si>
  <si>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</si>
  <si>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</si>
  <si>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</si>
  <si>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</si>
  <si>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</si>
  <si>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</si>
  <si>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</si>
  <si>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</si>
  <si>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</si>
  <si>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</si>
  <si>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</si>
  <si>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</si>
  <si>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</si>
  <si>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</si>
  <si>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</si>
  <si>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</si>
  <si>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</si>
  <si>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excedent minim</t>
  </si>
  <si>
    <t>*) estimari</t>
  </si>
  <si>
    <t>sursa 02</t>
  </si>
  <si>
    <t>venituri date de executie</t>
  </si>
  <si>
    <t xml:space="preserve">se elimina </t>
  </si>
  <si>
    <t>cheltuieli date de executie</t>
  </si>
  <si>
    <t xml:space="preserve"> </t>
  </si>
  <si>
    <t>excedent/deficit</t>
  </si>
  <si>
    <t/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</si>
</sst>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0"/>
    <numFmt numFmtId="168" formatCode="#,##0.0000"/>
    <numFmt numFmtId="169" formatCode="#,##0.0000000"/>
    <numFmt numFmtId="170" formatCode="#,##0.00000"/>
    <numFmt numFmtId="171" formatCode="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b/>
      <sz val="12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7" fontId="4" fillId="34" borderId="0" xfId="0" applyNumberFormat="1" applyFont="1" applyFill="1" applyAlignment="1" applyProtection="1">
      <alignment horizontal="center"/>
      <protection locked="0"/>
    </xf>
    <xf numFmtId="168" fontId="8" fillId="34" borderId="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Alignment="1" applyProtection="1">
      <alignment horizontal="center"/>
      <protection locked="0"/>
    </xf>
    <xf numFmtId="166" fontId="3" fillId="34" borderId="0" xfId="0" applyNumberFormat="1" applyFont="1" applyFill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/>
      <protection locked="0"/>
    </xf>
    <xf numFmtId="169" fontId="3" fillId="34" borderId="0" xfId="0" applyNumberFormat="1" applyFont="1" applyFill="1" applyBorder="1" applyAlignment="1" applyProtection="1">
      <alignment/>
      <protection locked="0"/>
    </xf>
    <xf numFmtId="164" fontId="3" fillId="34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164" fontId="3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164" fontId="3" fillId="34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4" borderId="0" xfId="0" applyNumberFormat="1" applyFont="1" applyFill="1" applyBorder="1" applyAlignment="1" applyProtection="1">
      <alignment vertical="center" wrapText="1"/>
      <protection locked="0"/>
    </xf>
    <xf numFmtId="164" fontId="4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3" fillId="34" borderId="0" xfId="0" applyNumberFormat="1" applyFont="1" applyFill="1" applyAlignment="1" applyProtection="1">
      <alignment horizontal="center" vertical="center"/>
      <protection/>
    </xf>
    <xf numFmtId="164" fontId="4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42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2" fillId="34" borderId="0" xfId="0" applyNumberFormat="1" applyFont="1" applyFill="1" applyAlignment="1" applyProtection="1">
      <alignment horizontal="center" vertical="center"/>
      <protection locked="0"/>
    </xf>
    <xf numFmtId="4" fontId="2" fillId="34" borderId="0" xfId="0" applyNumberFormat="1" applyFont="1" applyFill="1" applyAlignment="1" applyProtection="1">
      <alignment horizontal="center" vertical="center"/>
      <protection locked="0"/>
    </xf>
    <xf numFmtId="164" fontId="2" fillId="34" borderId="0" xfId="0" applyNumberFormat="1" applyFont="1" applyFill="1" applyAlignment="1" applyProtection="1">
      <alignment horizontal="center" vertical="center"/>
      <protection/>
    </xf>
    <xf numFmtId="4" fontId="5" fillId="34" borderId="0" xfId="0" applyNumberFormat="1" applyFont="1" applyFill="1" applyAlignment="1" applyProtection="1">
      <alignment horizontal="center" vertical="center"/>
      <protection/>
    </xf>
    <xf numFmtId="4" fontId="5" fillId="34" borderId="0" xfId="0" applyNumberFormat="1" applyFont="1" applyFill="1" applyAlignment="1">
      <alignment vertical="center"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Alignment="1" quotePrefix="1">
      <alignment horizontal="center" vertical="center"/>
    </xf>
    <xf numFmtId="164" fontId="2" fillId="34" borderId="0" xfId="0" applyNumberFormat="1" applyFont="1" applyFill="1" applyAlignment="1">
      <alignment horizontal="center" vertical="center"/>
    </xf>
    <xf numFmtId="164" fontId="5" fillId="34" borderId="0" xfId="0" applyNumberFormat="1" applyFont="1" applyFill="1" applyAlignment="1">
      <alignment horizontal="center" vertical="center"/>
    </xf>
    <xf numFmtId="164" fontId="3" fillId="34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center" vertical="center"/>
      <protection/>
    </xf>
    <xf numFmtId="164" fontId="4" fillId="34" borderId="0" xfId="0" applyNumberFormat="1" applyFont="1" applyFill="1" applyAlignment="1" applyProtection="1">
      <alignment horizontal="center" vertical="center"/>
      <protection/>
    </xf>
    <xf numFmtId="4" fontId="2" fillId="34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Alignment="1" applyProtection="1">
      <alignment horizontal="center"/>
      <protection locked="0"/>
    </xf>
    <xf numFmtId="164" fontId="4" fillId="34" borderId="0" xfId="0" applyNumberFormat="1" applyFont="1" applyFill="1" applyBorder="1" applyAlignment="1" applyProtection="1">
      <alignment horizontal="center"/>
      <protection locked="0"/>
    </xf>
    <xf numFmtId="164" fontId="2" fillId="34" borderId="0" xfId="0" applyNumberFormat="1" applyFont="1" applyFill="1" applyAlignment="1" applyProtection="1">
      <alignment horizontal="right"/>
      <protection/>
    </xf>
    <xf numFmtId="164" fontId="5" fillId="34" borderId="0" xfId="0" applyNumberFormat="1" applyFont="1" applyFill="1" applyAlignment="1" applyProtection="1">
      <alignment horizontal="center"/>
      <protection locked="0"/>
    </xf>
    <xf numFmtId="164" fontId="5" fillId="34" borderId="0" xfId="0" applyNumberFormat="1" applyFont="1" applyFill="1" applyAlignment="1" applyProtection="1">
      <alignment/>
      <protection locked="0"/>
    </xf>
    <xf numFmtId="165" fontId="5" fillId="34" borderId="0" xfId="0" applyNumberFormat="1" applyFont="1" applyFill="1" applyAlignment="1" applyProtection="1">
      <alignment horizontal="center"/>
      <protection locked="0"/>
    </xf>
    <xf numFmtId="164" fontId="6" fillId="34" borderId="0" xfId="0" applyNumberFormat="1" applyFont="1" applyFill="1" applyAlignment="1" applyProtection="1">
      <alignment horizontal="center"/>
      <protection locked="0"/>
    </xf>
    <xf numFmtId="164" fontId="6" fillId="34" borderId="0" xfId="0" applyNumberFormat="1" applyFont="1" applyFill="1" applyBorder="1" applyAlignment="1" applyProtection="1">
      <alignment horizontal="right"/>
      <protection locked="0"/>
    </xf>
    <xf numFmtId="164" fontId="7" fillId="34" borderId="0" xfId="0" applyNumberFormat="1" applyFont="1" applyFill="1" applyBorder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 horizontal="right"/>
      <protection locked="0"/>
    </xf>
    <xf numFmtId="164" fontId="8" fillId="34" borderId="0" xfId="0" applyNumberFormat="1" applyFont="1" applyFill="1" applyBorder="1" applyAlignment="1" applyProtection="1">
      <alignment horizontal="center"/>
      <protection locked="0"/>
    </xf>
    <xf numFmtId="165" fontId="50" fillId="34" borderId="0" xfId="0" applyNumberFormat="1" applyFont="1" applyFill="1" applyAlignment="1" applyProtection="1">
      <alignment horizontal="center"/>
      <protection locked="0"/>
    </xf>
    <xf numFmtId="166" fontId="2" fillId="34" borderId="0" xfId="0" applyNumberFormat="1" applyFont="1" applyFill="1" applyAlignment="1" applyProtection="1">
      <alignment horizontal="center"/>
      <protection locked="0"/>
    </xf>
    <xf numFmtId="165" fontId="2" fillId="34" borderId="0" xfId="0" applyNumberFormat="1" applyFont="1" applyFill="1" applyAlignment="1" applyProtection="1">
      <alignment horizontal="center"/>
      <protection locked="0"/>
    </xf>
    <xf numFmtId="168" fontId="2" fillId="34" borderId="0" xfId="0" applyNumberFormat="1" applyFont="1" applyFill="1" applyAlignment="1" applyProtection="1">
      <alignment horizontal="center"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166" fontId="6" fillId="34" borderId="0" xfId="0" applyNumberFormat="1" applyFont="1" applyFill="1" applyBorder="1" applyAlignment="1" applyProtection="1">
      <alignment/>
      <protection locked="0"/>
    </xf>
    <xf numFmtId="169" fontId="6" fillId="34" borderId="0" xfId="0" applyNumberFormat="1" applyFont="1" applyFill="1" applyBorder="1" applyAlignment="1" applyProtection="1">
      <alignment/>
      <protection locked="0"/>
    </xf>
    <xf numFmtId="164" fontId="7" fillId="34" borderId="0" xfId="0" applyNumberFormat="1" applyFont="1" applyFill="1" applyBorder="1" applyAlignment="1" applyProtection="1">
      <alignment/>
      <protection locked="0"/>
    </xf>
    <xf numFmtId="165" fontId="8" fillId="34" borderId="0" xfId="0" applyNumberFormat="1" applyFont="1" applyFill="1" applyBorder="1" applyAlignment="1" applyProtection="1">
      <alignment/>
      <protection locked="0"/>
    </xf>
    <xf numFmtId="3" fontId="5" fillId="34" borderId="0" xfId="55" applyNumberFormat="1" applyFont="1" applyFill="1" applyAlignment="1">
      <alignment/>
      <protection/>
    </xf>
    <xf numFmtId="164" fontId="6" fillId="34" borderId="0" xfId="0" applyNumberFormat="1" applyFont="1" applyFill="1" applyBorder="1" applyAlignment="1" applyProtection="1">
      <alignment/>
      <protection locked="0"/>
    </xf>
    <xf numFmtId="165" fontId="3" fillId="34" borderId="0" xfId="0" applyNumberFormat="1" applyFont="1" applyFill="1" applyBorder="1" applyAlignment="1" applyProtection="1">
      <alignment horizontal="center"/>
      <protection locked="0"/>
    </xf>
    <xf numFmtId="169" fontId="2" fillId="34" borderId="0" xfId="0" applyNumberFormat="1" applyFont="1" applyFill="1" applyAlignment="1" applyProtection="1">
      <alignment horizontal="right"/>
      <protection locked="0"/>
    </xf>
    <xf numFmtId="164" fontId="2" fillId="34" borderId="0" xfId="0" applyNumberFormat="1" applyFont="1" applyFill="1" applyBorder="1" applyAlignment="1" applyProtection="1">
      <alignment horizontal="right"/>
      <protection locked="0"/>
    </xf>
    <xf numFmtId="164" fontId="5" fillId="34" borderId="0" xfId="0" applyNumberFormat="1" applyFont="1" applyFill="1" applyBorder="1" applyAlignment="1" applyProtection="1">
      <alignment horizontal="right"/>
      <protection locked="0"/>
    </xf>
    <xf numFmtId="164" fontId="5" fillId="34" borderId="0" xfId="0" applyNumberFormat="1" applyFont="1" applyFill="1" applyBorder="1" applyAlignment="1" applyProtection="1">
      <alignment/>
      <protection locked="0"/>
    </xf>
    <xf numFmtId="165" fontId="5" fillId="34" borderId="0" xfId="0" applyNumberFormat="1" applyFont="1" applyFill="1" applyBorder="1" applyAlignment="1" applyProtection="1" quotePrefix="1">
      <alignment horizontal="right"/>
      <protection locked="0"/>
    </xf>
    <xf numFmtId="164" fontId="2" fillId="34" borderId="10" xfId="0" applyNumberFormat="1" applyFont="1" applyFill="1" applyBorder="1" applyAlignment="1" applyProtection="1">
      <alignment horizontal="right"/>
      <protection locked="0"/>
    </xf>
    <xf numFmtId="164" fontId="2" fillId="34" borderId="10" xfId="0" applyNumberFormat="1" applyFont="1" applyFill="1" applyBorder="1" applyAlignment="1" applyProtection="1">
      <alignment horizontal="center" vertical="top" readingOrder="1"/>
      <protection/>
    </xf>
    <xf numFmtId="164" fontId="3" fillId="34" borderId="10" xfId="0" applyNumberFormat="1" applyFont="1" applyFill="1" applyBorder="1" applyAlignment="1" applyProtection="1">
      <alignment horizontal="center" vertical="top" readingOrder="1"/>
      <protection/>
    </xf>
    <xf numFmtId="164" fontId="5" fillId="34" borderId="10" xfId="0" applyNumberFormat="1" applyFont="1" applyFill="1" applyBorder="1" applyAlignment="1" applyProtection="1">
      <alignment horizontal="center" readingOrder="1"/>
      <protection locked="0"/>
    </xf>
    <xf numFmtId="164" fontId="5" fillId="34" borderId="10" xfId="0" applyNumberFormat="1" applyFont="1" applyFill="1" applyBorder="1" applyAlignment="1" applyProtection="1">
      <alignment horizontal="center" vertical="top" readingOrder="1"/>
      <protection/>
    </xf>
    <xf numFmtId="0" fontId="2" fillId="34" borderId="0" xfId="0" applyFont="1" applyFill="1" applyBorder="1" applyAlignment="1">
      <alignment horizontal="center" vertical="top" readingOrder="1"/>
    </xf>
    <xf numFmtId="0" fontId="3" fillId="34" borderId="0" xfId="0" applyFont="1" applyFill="1" applyBorder="1" applyAlignment="1">
      <alignment horizontal="center" vertical="top" readingOrder="1"/>
    </xf>
    <xf numFmtId="164" fontId="5" fillId="34" borderId="0" xfId="0" applyNumberFormat="1" applyFont="1" applyFill="1" applyBorder="1" applyAlignment="1" applyProtection="1">
      <alignment horizontal="center" readingOrder="1"/>
      <protection locked="0"/>
    </xf>
    <xf numFmtId="164" fontId="5" fillId="34" borderId="0" xfId="0" applyNumberFormat="1" applyFont="1" applyFill="1" applyBorder="1" applyAlignment="1" applyProtection="1">
      <alignment horizontal="center" vertical="top" readingOrder="1"/>
      <protection/>
    </xf>
    <xf numFmtId="164" fontId="2" fillId="34" borderId="0" xfId="0" applyNumberFormat="1" applyFont="1" applyFill="1" applyBorder="1" applyAlignment="1" applyProtection="1">
      <alignment horizontal="center" vertical="top" readingOrder="1"/>
      <protection/>
    </xf>
    <xf numFmtId="165" fontId="2" fillId="34" borderId="0" xfId="0" applyNumberFormat="1" applyFont="1" applyFill="1" applyBorder="1" applyAlignment="1" applyProtection="1">
      <alignment/>
      <protection locked="0"/>
    </xf>
    <xf numFmtId="4" fontId="2" fillId="34" borderId="0" xfId="0" applyNumberFormat="1" applyFont="1" applyFill="1" applyBorder="1" applyAlignment="1" applyProtection="1">
      <alignment/>
      <protection locked="0"/>
    </xf>
    <xf numFmtId="167" fontId="2" fillId="34" borderId="0" xfId="0" applyNumberFormat="1" applyFont="1" applyFill="1" applyBorder="1" applyAlignment="1">
      <alignment horizontal="center" vertical="top" readingOrder="1"/>
    </xf>
    <xf numFmtId="164" fontId="9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4" fontId="5" fillId="34" borderId="0" xfId="0" applyNumberFormat="1" applyFont="1" applyFill="1" applyBorder="1" applyAlignment="1">
      <alignment vertical="center"/>
    </xf>
    <xf numFmtId="164" fontId="5" fillId="34" borderId="0" xfId="0" applyNumberFormat="1" applyFont="1" applyFill="1" applyAlignment="1">
      <alignment vertical="center"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Border="1" applyAlignment="1">
      <alignment vertical="center"/>
    </xf>
    <xf numFmtId="164" fontId="5" fillId="34" borderId="0" xfId="0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Alignment="1" applyProtection="1">
      <alignment horizontal="left" vertical="center" indent="2"/>
      <protection locked="0"/>
    </xf>
    <xf numFmtId="164" fontId="5" fillId="34" borderId="0" xfId="0" applyNumberFormat="1" applyFont="1" applyFill="1" applyBorder="1" applyAlignment="1" applyProtection="1">
      <alignment vertical="center"/>
      <protection/>
    </xf>
    <xf numFmtId="164" fontId="5" fillId="34" borderId="0" xfId="0" applyNumberFormat="1" applyFont="1" applyFill="1" applyAlignment="1" applyProtection="1">
      <alignment horizontal="left" wrapText="1" indent="3"/>
      <protection locked="0"/>
    </xf>
    <xf numFmtId="164" fontId="2" fillId="34" borderId="0" xfId="0" applyNumberFormat="1" applyFont="1" applyFill="1" applyAlignment="1" applyProtection="1">
      <alignment horizontal="left" indent="4"/>
      <protection locked="0"/>
    </xf>
    <xf numFmtId="164" fontId="2" fillId="34" borderId="0" xfId="0" applyNumberFormat="1" applyFont="1" applyFill="1" applyAlignment="1" applyProtection="1">
      <alignment horizontal="left" wrapText="1" indent="4"/>
      <protection locked="0"/>
    </xf>
    <xf numFmtId="164" fontId="5" fillId="34" borderId="0" xfId="0" applyNumberFormat="1" applyFont="1" applyFill="1" applyAlignment="1" applyProtection="1">
      <alignment horizontal="left" vertical="center" wrapText="1" indent="3"/>
      <protection/>
    </xf>
    <xf numFmtId="164" fontId="2" fillId="34" borderId="0" xfId="0" applyNumberFormat="1" applyFont="1" applyFill="1" applyAlignment="1" applyProtection="1">
      <alignment horizontal="left" vertical="center" wrapText="1" indent="4"/>
      <protection/>
    </xf>
    <xf numFmtId="167" fontId="2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 indent="3"/>
      <protection/>
    </xf>
    <xf numFmtId="164" fontId="5" fillId="34" borderId="0" xfId="0" applyNumberFormat="1" applyFont="1" applyFill="1" applyAlignment="1">
      <alignment horizontal="left" vertical="center" indent="1"/>
    </xf>
    <xf numFmtId="164" fontId="5" fillId="34" borderId="0" xfId="0" applyNumberFormat="1" applyFont="1" applyFill="1" applyAlignment="1" applyProtection="1" quotePrefix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 indent="1"/>
      <protection/>
    </xf>
    <xf numFmtId="169" fontId="2" fillId="34" borderId="0" xfId="0" applyNumberFormat="1" applyFont="1" applyFill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vertical="center"/>
      <protection/>
    </xf>
    <xf numFmtId="164" fontId="5" fillId="34" borderId="0" xfId="0" applyNumberFormat="1" applyFont="1" applyFill="1" applyAlignment="1" applyProtection="1">
      <alignment vertical="center"/>
      <protection/>
    </xf>
    <xf numFmtId="164" fontId="5" fillId="34" borderId="0" xfId="0" applyNumberFormat="1" applyFont="1" applyFill="1" applyBorder="1" applyAlignment="1" applyProtection="1">
      <alignment wrapText="1"/>
      <protection locked="0"/>
    </xf>
    <xf numFmtId="164" fontId="51" fillId="34" borderId="0" xfId="0" applyNumberFormat="1" applyFont="1" applyFill="1" applyBorder="1" applyAlignment="1" applyProtection="1">
      <alignment horizontal="center" vertical="center"/>
      <protection locked="0"/>
    </xf>
    <xf numFmtId="164" fontId="5" fillId="34" borderId="0" xfId="0" applyNumberFormat="1" applyFont="1" applyFill="1" applyAlignment="1" applyProtection="1">
      <alignment horizontal="left" indent="1"/>
      <protection/>
    </xf>
    <xf numFmtId="164" fontId="2" fillId="34" borderId="0" xfId="0" applyNumberFormat="1" applyFont="1" applyFill="1" applyAlignment="1" applyProtection="1">
      <alignment horizontal="left" indent="2"/>
      <protection/>
    </xf>
    <xf numFmtId="164" fontId="5" fillId="34" borderId="0" xfId="0" applyNumberFormat="1" applyFont="1" applyFill="1" applyAlignment="1" applyProtection="1">
      <alignment horizontal="left" indent="2"/>
      <protection/>
    </xf>
    <xf numFmtId="164" fontId="2" fillId="34" borderId="0" xfId="0" applyNumberFormat="1" applyFont="1" applyFill="1" applyAlignment="1" applyProtection="1">
      <alignment horizontal="left" wrapText="1" indent="4"/>
      <protection/>
    </xf>
    <xf numFmtId="164" fontId="2" fillId="34" borderId="0" xfId="0" applyNumberFormat="1" applyFont="1" applyFill="1" applyAlignment="1" applyProtection="1">
      <alignment horizontal="left" indent="4"/>
      <protection/>
    </xf>
    <xf numFmtId="164" fontId="2" fillId="34" borderId="0" xfId="0" applyNumberFormat="1" applyFont="1" applyFill="1" applyAlignment="1">
      <alignment horizontal="center"/>
    </xf>
    <xf numFmtId="164" fontId="5" fillId="34" borderId="0" xfId="0" applyNumberFormat="1" applyFont="1" applyFill="1" applyAlignment="1" applyProtection="1">
      <alignment horizontal="left" vertical="center" wrapText="1" indent="2"/>
      <protection/>
    </xf>
    <xf numFmtId="164" fontId="2" fillId="34" borderId="0" xfId="0" applyNumberFormat="1" applyFont="1" applyFill="1" applyAlignment="1">
      <alignment horizontal="left" indent="4"/>
    </xf>
    <xf numFmtId="164" fontId="5" fillId="34" borderId="0" xfId="0" applyNumberFormat="1" applyFont="1" applyFill="1" applyAlignment="1">
      <alignment horizontal="left" wrapText="1" indent="1"/>
    </xf>
    <xf numFmtId="164" fontId="5" fillId="34" borderId="11" xfId="0" applyNumberFormat="1" applyFont="1" applyFill="1" applyBorder="1" applyAlignment="1" applyProtection="1">
      <alignment horizontal="left" vertical="center"/>
      <protection/>
    </xf>
    <xf numFmtId="164" fontId="5" fillId="34" borderId="11" xfId="0" applyNumberFormat="1" applyFont="1" applyFill="1" applyBorder="1" applyAlignment="1" applyProtection="1">
      <alignment horizontal="center" vertical="center"/>
      <protection locked="0"/>
    </xf>
    <xf numFmtId="164" fontId="4" fillId="34" borderId="11" xfId="0" applyNumberFormat="1" applyFont="1" applyFill="1" applyBorder="1" applyAlignment="1" applyProtection="1">
      <alignment horizontal="center" vertical="center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locked="0"/>
    </xf>
    <xf numFmtId="164" fontId="5" fillId="34" borderId="11" xfId="0" applyNumberFormat="1" applyFont="1" applyFill="1" applyBorder="1" applyAlignment="1" applyProtection="1">
      <alignment vertical="center"/>
      <protection locked="0"/>
    </xf>
    <xf numFmtId="4" fontId="5" fillId="34" borderId="11" xfId="42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left" vertical="center"/>
      <protection/>
    </xf>
    <xf numFmtId="164" fontId="10" fillId="34" borderId="0" xfId="0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/>
    </xf>
    <xf numFmtId="164" fontId="5" fillId="34" borderId="0" xfId="0" applyNumberFormat="1" applyFont="1" applyFill="1" applyBorder="1" applyAlignment="1" applyProtection="1">
      <alignment horizontal="righ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10" fillId="34" borderId="0" xfId="0" applyNumberFormat="1" applyFont="1" applyFill="1" applyBorder="1" applyAlignment="1" applyProtection="1">
      <alignment horizontal="right" vertical="center"/>
      <protection locked="0"/>
    </xf>
    <xf numFmtId="4" fontId="5" fillId="34" borderId="0" xfId="42" applyNumberFormat="1" applyFont="1" applyFill="1" applyBorder="1" applyAlignment="1" applyProtection="1">
      <alignment horizontal="right" vertical="center"/>
      <protection/>
    </xf>
    <xf numFmtId="164" fontId="11" fillId="34" borderId="0" xfId="0" applyNumberFormat="1" applyFont="1" applyFill="1" applyBorder="1" applyAlignment="1" applyProtection="1">
      <alignment horizontal="lef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center" vertical="center"/>
      <protection locked="0"/>
    </xf>
    <xf numFmtId="164" fontId="8" fillId="34" borderId="0" xfId="0" applyNumberFormat="1" applyFont="1" applyFill="1" applyBorder="1" applyAlignment="1" applyProtection="1">
      <alignment vertical="center"/>
      <protection locked="0"/>
    </xf>
    <xf numFmtId="3" fontId="5" fillId="34" borderId="0" xfId="42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12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left" vertical="center"/>
      <protection/>
    </xf>
    <xf numFmtId="164" fontId="8" fillId="34" borderId="11" xfId="0" applyNumberFormat="1" applyFont="1" applyFill="1" applyBorder="1" applyAlignment="1" applyProtection="1">
      <alignment horizontal="right" vertical="center"/>
      <protection/>
    </xf>
    <xf numFmtId="164" fontId="13" fillId="34" borderId="0" xfId="0" applyNumberFormat="1" applyFont="1" applyFill="1" applyBorder="1" applyAlignment="1" applyProtection="1">
      <alignment horizontal="right" vertical="center"/>
      <protection locked="0"/>
    </xf>
    <xf numFmtId="4" fontId="8" fillId="34" borderId="0" xfId="42" applyNumberFormat="1" applyFont="1" applyFill="1" applyBorder="1" applyAlignment="1" applyProtection="1">
      <alignment horizontal="right" vertical="center"/>
      <protection/>
    </xf>
    <xf numFmtId="164" fontId="4" fillId="34" borderId="0" xfId="0" applyNumberFormat="1" applyFont="1" applyFill="1" applyBorder="1" applyAlignment="1" applyProtection="1" quotePrefix="1">
      <alignment horizontal="right" vertical="center"/>
      <protection locked="0"/>
    </xf>
    <xf numFmtId="164" fontId="5" fillId="34" borderId="10" xfId="0" applyNumberFormat="1" applyFont="1" applyFill="1" applyBorder="1" applyAlignment="1" applyProtection="1">
      <alignment horizontal="left" vertical="center"/>
      <protection locked="0"/>
    </xf>
    <xf numFmtId="164" fontId="5" fillId="34" borderId="0" xfId="0" applyNumberFormat="1" applyFont="1" applyFill="1" applyBorder="1" applyAlignment="1" applyProtection="1" quotePrefix="1">
      <alignment horizontal="right" vertical="center"/>
      <protection locked="0"/>
    </xf>
    <xf numFmtId="164" fontId="2" fillId="34" borderId="0" xfId="0" applyNumberFormat="1" applyFont="1" applyFill="1" applyAlignment="1" applyProtection="1">
      <alignment horizontal="left"/>
      <protection locked="0"/>
    </xf>
    <xf numFmtId="165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4" borderId="0" xfId="42" applyNumberFormat="1" applyFont="1" applyFill="1" applyBorder="1" applyAlignment="1" applyProtection="1">
      <alignment horizontal="right" vertical="center"/>
      <protection/>
    </xf>
    <xf numFmtId="164" fontId="5" fillId="34" borderId="0" xfId="0" applyNumberFormat="1" applyFont="1" applyFill="1" applyBorder="1" applyAlignment="1" applyProtection="1">
      <alignment horizontal="left" vertical="center"/>
      <protection/>
    </xf>
    <xf numFmtId="164" fontId="5" fillId="34" borderId="0" xfId="0" applyNumberFormat="1" applyFont="1" applyFill="1" applyBorder="1" applyAlignment="1" applyProtection="1">
      <alignment horizontal="right" vertical="center"/>
      <protection locked="0"/>
    </xf>
    <xf numFmtId="165" fontId="5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>
      <alignment vertical="center"/>
    </xf>
    <xf numFmtId="4" fontId="5" fillId="34" borderId="11" xfId="42" applyNumberFormat="1" applyFont="1" applyFill="1" applyBorder="1" applyAlignment="1" applyProtection="1">
      <alignment horizontal="right" vertical="center"/>
      <protection/>
    </xf>
    <xf numFmtId="171" fontId="1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4" borderId="0" xfId="0" applyNumberFormat="1" applyFont="1" applyFill="1" applyBorder="1" applyAlignment="1">
      <alignment horizontal="left" vertical="center" wrapText="1" readingOrder="1"/>
    </xf>
    <xf numFmtId="164" fontId="15" fillId="34" borderId="0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>
      <alignment horizontal="left" vertical="center" wrapText="1" readingOrder="1"/>
    </xf>
    <xf numFmtId="164" fontId="2" fillId="34" borderId="11" xfId="0" applyNumberFormat="1" applyFont="1" applyFill="1" applyBorder="1" applyAlignment="1" applyProtection="1">
      <alignment horizontal="right"/>
      <protection locked="0"/>
    </xf>
    <xf numFmtId="164" fontId="2" fillId="34" borderId="11" xfId="0" applyNumberFormat="1" applyFont="1" applyFill="1" applyBorder="1" applyAlignment="1" applyProtection="1">
      <alignment horizontal="center"/>
      <protection locked="0"/>
    </xf>
    <xf numFmtId="164" fontId="9" fillId="34" borderId="1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 horizontal="center" vertical="top" readingOrder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readingOrder="1"/>
    </xf>
    <xf numFmtId="164" fontId="5" fillId="34" borderId="11" xfId="0" applyNumberFormat="1" applyFont="1" applyFill="1" applyBorder="1" applyAlignment="1" applyProtection="1">
      <alignment horizontal="center" readingOrder="1"/>
      <protection locked="0"/>
    </xf>
    <xf numFmtId="164" fontId="2" fillId="34" borderId="11" xfId="0" applyNumberFormat="1" applyFont="1" applyFill="1" applyBorder="1" applyAlignment="1" applyProtection="1">
      <alignment horizontal="center" vertical="top" readingOrder="1"/>
      <protection/>
    </xf>
    <xf numFmtId="165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12" xfId="0" applyFont="1" applyFill="1" applyBorder="1" applyAlignment="1">
      <alignment horizontal="right" vertical="center"/>
    </xf>
    <xf numFmtId="164" fontId="5" fillId="34" borderId="0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center"/>
    </xf>
    <xf numFmtId="49" fontId="51" fillId="34" borderId="0" xfId="0" applyNumberFormat="1" applyFont="1" applyFill="1" applyBorder="1" applyAlignment="1" applyProtection="1">
      <alignment horizontal="center"/>
      <protection locked="0"/>
    </xf>
    <xf numFmtId="49" fontId="5" fillId="34" borderId="0" xfId="0" applyNumberFormat="1" applyFont="1" applyFill="1" applyBorder="1" applyAlignment="1" applyProtection="1">
      <alignment horizontal="center" wrapText="1"/>
      <protection locked="0"/>
    </xf>
    <xf numFmtId="164" fontId="5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Border="1" applyAlignment="1" applyProtection="1">
      <alignment vertical="center"/>
      <protection locked="0"/>
    </xf>
    <xf numFmtId="165" fontId="5" fillId="34" borderId="0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6\01%20ianuarie%202016\bgc%20%20ianuarie%202016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2016  (in luna)"/>
      <sheetName val="ianuarie 2016"/>
      <sheetName val="UAT ianuarie 2016"/>
      <sheetName val="Sinteza - An 2"/>
      <sheetName val="Sinteza-anexa trim.I"/>
      <sheetName val="progr trim. I.%.exec ."/>
      <sheetName val=" consolidari ianuarie"/>
      <sheetName val="2015 - 2016"/>
      <sheetName val="progr.%.exec"/>
      <sheetName val="BGC 22 februarie (Liliana)"/>
      <sheetName val="Sinteza - Anexa executie progam"/>
      <sheetName val="decembrie 2015 VAL"/>
      <sheetName val="UAT decembrie 2015 VAL"/>
      <sheetName val="decembrie 2014 DS "/>
      <sheetName val="ian 2015"/>
      <sheetName val="ian 2015 leg"/>
      <sheetName val="SPECIAL_AND"/>
      <sheetName val="CNADN_ex"/>
      <sheetName val="dob_trez"/>
      <sheetName val="decembrie 2014 operativ "/>
      <sheetName val="bgc desfasurat"/>
      <sheetName val="Sinteza - An 2 operativ"/>
      <sheetName val="noiembrie 2015 VAL"/>
      <sheetName val="UAT noiembrie 2015 VAL)"/>
      <sheetName val="octombrie 2015"/>
      <sheetName val="octombrie 2015 (luna) (2)"/>
      <sheetName val="UAT octombrie 2015 (val)"/>
      <sheetName val="septembrie 2015 (VAL)"/>
      <sheetName val="UAT septembrie 2015 (val)"/>
      <sheetName val="progr trim. I-III .%.exec "/>
      <sheetName val="Sinteza-anexa trim.I-III (2)"/>
      <sheetName val="2014 - 2015 (diferente)"/>
      <sheetName val="BGC"/>
      <sheetName val="octombrie  2013 Engl"/>
      <sheetName val="pres (DS)"/>
      <sheetName val="progr trim I .%.exec  (3)"/>
      <sheetName val="progr trim I .%.exec  (2)"/>
    </sheetNames>
    <sheetDataSet>
      <sheetData sheetId="6">
        <row r="129">
          <cell r="J12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110"/>
  <sheetViews>
    <sheetView showZeros="0" tabSelected="1" view="pageBreakPreview" zoomScale="75" zoomScaleNormal="75" zoomScaleSheetLayoutView="75" zoomScalePageLayoutView="0" workbookViewId="0" topLeftCell="A1">
      <pane xSplit="2" ySplit="12" topLeftCell="C19" activePane="bottomRight" state="frozen"/>
      <selection pane="topLeft" activeCell="H72" sqref="H72"/>
      <selection pane="topRight" activeCell="H72" sqref="H72"/>
      <selection pane="bottomLeft" activeCell="H72" sqref="H72"/>
      <selection pane="bottomRight" activeCell="C20" sqref="C20"/>
    </sheetView>
  </sheetViews>
  <sheetFormatPr defaultColWidth="9.140625" defaultRowHeight="19.5" customHeight="1" outlineLevelRow="1"/>
  <cols>
    <col min="1" max="1" width="3.8515625" style="1" customWidth="1"/>
    <col min="2" max="2" width="52.140625" style="41" customWidth="1"/>
    <col min="3" max="3" width="13.7109375" style="41" customWidth="1"/>
    <col min="4" max="4" width="15.7109375" style="41" customWidth="1"/>
    <col min="5" max="5" width="17.00390625" style="4" customWidth="1"/>
    <col min="6" max="6" width="13.8515625" style="4" customWidth="1"/>
    <col min="7" max="7" width="16.8515625" style="4" customWidth="1"/>
    <col min="8" max="8" width="9.8515625" style="4" bestFit="1" customWidth="1"/>
    <col min="9" max="9" width="11.57421875" style="41" customWidth="1"/>
    <col min="10" max="10" width="13.28125" style="41" customWidth="1"/>
    <col min="11" max="11" width="10.8515625" style="41" customWidth="1"/>
    <col min="12" max="12" width="13.7109375" style="41" customWidth="1"/>
    <col min="13" max="13" width="12.140625" style="44" customWidth="1"/>
    <col min="14" max="14" width="12.421875" style="41" customWidth="1"/>
    <col min="15" max="15" width="12.7109375" style="44" customWidth="1"/>
    <col min="16" max="16" width="10.421875" style="41" customWidth="1"/>
    <col min="17" max="17" width="15.7109375" style="45" customWidth="1"/>
    <col min="18" max="18" width="9.57421875" style="46" customWidth="1"/>
    <col min="19" max="16384" width="8.8515625" style="1" customWidth="1"/>
  </cols>
  <sheetData>
    <row r="1" spans="3:9" ht="23.25" customHeight="1">
      <c r="C1" s="14"/>
      <c r="D1" s="14"/>
      <c r="E1" s="15"/>
      <c r="F1" s="15"/>
      <c r="G1" s="15"/>
      <c r="H1" s="42"/>
      <c r="I1" s="43"/>
    </row>
    <row r="2" spans="2:18" ht="15" customHeight="1">
      <c r="B2" s="14"/>
      <c r="C2" s="47"/>
      <c r="D2" s="48"/>
      <c r="E2" s="49"/>
      <c r="F2" s="49"/>
      <c r="G2" s="49"/>
      <c r="H2" s="49"/>
      <c r="I2" s="47"/>
      <c r="J2" s="50"/>
      <c r="K2" s="48"/>
      <c r="L2" s="14"/>
      <c r="M2" s="51"/>
      <c r="N2" s="168"/>
      <c r="O2" s="168"/>
      <c r="P2" s="168"/>
      <c r="Q2" s="168"/>
      <c r="R2" s="168"/>
    </row>
    <row r="3" spans="2:18" ht="22.5" customHeight="1"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2:18" ht="15">
      <c r="B4" s="170" t="s">
        <v>1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</row>
    <row r="5" spans="2:18" ht="15" hidden="1" outlineLevel="1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2:11" ht="24" customHeight="1" hidden="1" outlineLevel="1">
      <c r="B6" s="52"/>
      <c r="C6" s="53"/>
      <c r="D6" s="54"/>
      <c r="F6" s="2"/>
      <c r="G6" s="3"/>
      <c r="K6" s="55"/>
    </row>
    <row r="7" spans="2:18" ht="15.75" customHeight="1" collapsed="1">
      <c r="B7" s="56"/>
      <c r="C7" s="57"/>
      <c r="D7" s="58"/>
      <c r="E7" s="59"/>
      <c r="F7" s="5"/>
      <c r="H7" s="6"/>
      <c r="I7" s="6"/>
      <c r="J7" s="60"/>
      <c r="K7" s="6"/>
      <c r="L7" s="6"/>
      <c r="M7" s="6"/>
      <c r="N7" s="6"/>
      <c r="O7" s="6"/>
      <c r="P7" s="44" t="s">
        <v>2</v>
      </c>
      <c r="Q7" s="61">
        <v>746600</v>
      </c>
      <c r="R7" s="62"/>
    </row>
    <row r="8" spans="2:18" ht="15">
      <c r="B8" s="63"/>
      <c r="C8" s="64"/>
      <c r="D8" s="65"/>
      <c r="E8" s="8"/>
      <c r="F8" s="7"/>
      <c r="G8" s="8"/>
      <c r="H8" s="8"/>
      <c r="I8" s="62"/>
      <c r="J8" s="14"/>
      <c r="K8" s="14"/>
      <c r="L8" s="14"/>
      <c r="M8" s="50"/>
      <c r="N8" s="65"/>
      <c r="O8" s="66"/>
      <c r="P8" s="65"/>
      <c r="Q8" s="67"/>
      <c r="R8" s="68" t="s">
        <v>3</v>
      </c>
    </row>
    <row r="9" spans="2:18" ht="15">
      <c r="B9" s="69"/>
      <c r="C9" s="70" t="s">
        <v>4</v>
      </c>
      <c r="D9" s="70" t="s">
        <v>4</v>
      </c>
      <c r="E9" s="71" t="s">
        <v>4</v>
      </c>
      <c r="F9" s="71" t="s">
        <v>4</v>
      </c>
      <c r="G9" s="71" t="s">
        <v>5</v>
      </c>
      <c r="H9" s="71" t="s">
        <v>6</v>
      </c>
      <c r="I9" s="70" t="s">
        <v>4</v>
      </c>
      <c r="J9" s="70" t="s">
        <v>7</v>
      </c>
      <c r="K9" s="70" t="s">
        <v>8</v>
      </c>
      <c r="L9" s="70" t="s">
        <v>8</v>
      </c>
      <c r="M9" s="72" t="s">
        <v>9</v>
      </c>
      <c r="N9" s="70" t="s">
        <v>10</v>
      </c>
      <c r="O9" s="73" t="s">
        <v>9</v>
      </c>
      <c r="P9" s="70" t="s">
        <v>11</v>
      </c>
      <c r="Q9" s="172" t="s">
        <v>12</v>
      </c>
      <c r="R9" s="172"/>
    </row>
    <row r="10" spans="2:18" ht="15">
      <c r="B10" s="65"/>
      <c r="C10" s="74" t="s">
        <v>13</v>
      </c>
      <c r="D10" s="74" t="s">
        <v>14</v>
      </c>
      <c r="E10" s="75" t="s">
        <v>15</v>
      </c>
      <c r="F10" s="75" t="s">
        <v>16</v>
      </c>
      <c r="G10" s="75" t="s">
        <v>17</v>
      </c>
      <c r="H10" s="75" t="s">
        <v>18</v>
      </c>
      <c r="I10" s="74" t="s">
        <v>19</v>
      </c>
      <c r="J10" s="74" t="s">
        <v>18</v>
      </c>
      <c r="K10" s="74" t="s">
        <v>20</v>
      </c>
      <c r="L10" s="74" t="s">
        <v>21</v>
      </c>
      <c r="M10" s="76"/>
      <c r="N10" s="74" t="s">
        <v>22</v>
      </c>
      <c r="O10" s="77" t="s">
        <v>23</v>
      </c>
      <c r="P10" s="78" t="s">
        <v>24</v>
      </c>
      <c r="Q10" s="173"/>
      <c r="R10" s="173"/>
    </row>
    <row r="11" spans="2:18" ht="15" customHeight="1">
      <c r="B11" s="79"/>
      <c r="C11" s="74" t="s">
        <v>25</v>
      </c>
      <c r="D11" s="74" t="s">
        <v>26</v>
      </c>
      <c r="E11" s="75" t="s">
        <v>27</v>
      </c>
      <c r="F11" s="75" t="s">
        <v>28</v>
      </c>
      <c r="G11" s="75" t="s">
        <v>29</v>
      </c>
      <c r="H11" s="75" t="s">
        <v>30</v>
      </c>
      <c r="I11" s="74" t="s">
        <v>31</v>
      </c>
      <c r="J11" s="74" t="s">
        <v>32</v>
      </c>
      <c r="K11" s="74" t="s">
        <v>33</v>
      </c>
      <c r="L11" s="74" t="s">
        <v>34</v>
      </c>
      <c r="M11" s="76"/>
      <c r="N11" s="74" t="s">
        <v>35</v>
      </c>
      <c r="O11" s="77" t="s">
        <v>36</v>
      </c>
      <c r="P11" s="78" t="s">
        <v>37</v>
      </c>
      <c r="Q11" s="173"/>
      <c r="R11" s="173"/>
    </row>
    <row r="12" spans="2:18" ht="15">
      <c r="B12" s="80"/>
      <c r="C12" s="81"/>
      <c r="D12" s="74" t="s">
        <v>38</v>
      </c>
      <c r="E12" s="75"/>
      <c r="F12" s="75" t="s">
        <v>39</v>
      </c>
      <c r="G12" s="75" t="s">
        <v>40</v>
      </c>
      <c r="H12" s="75"/>
      <c r="I12" s="74" t="s">
        <v>41</v>
      </c>
      <c r="J12" s="74" t="s">
        <v>42</v>
      </c>
      <c r="K12" s="74"/>
      <c r="L12" s="74" t="s">
        <v>43</v>
      </c>
      <c r="M12" s="76"/>
      <c r="N12" s="74" t="s">
        <v>44</v>
      </c>
      <c r="O12" s="76" t="s">
        <v>45</v>
      </c>
      <c r="P12" s="78" t="s">
        <v>46</v>
      </c>
      <c r="Q12" s="173"/>
      <c r="R12" s="173"/>
    </row>
    <row r="13" spans="2:18" ht="15.75" customHeight="1">
      <c r="B13" s="65"/>
      <c r="C13" s="14"/>
      <c r="D13" s="74" t="s">
        <v>47</v>
      </c>
      <c r="E13" s="75"/>
      <c r="F13" s="75"/>
      <c r="G13" s="75" t="s">
        <v>48</v>
      </c>
      <c r="H13" s="75"/>
      <c r="I13" s="74" t="s">
        <v>49</v>
      </c>
      <c r="J13" s="74"/>
      <c r="K13" s="74"/>
      <c r="L13" s="74" t="s">
        <v>50</v>
      </c>
      <c r="M13" s="76"/>
      <c r="N13" s="74"/>
      <c r="O13" s="76"/>
      <c r="P13" s="78"/>
      <c r="Q13" s="174" t="s">
        <v>51</v>
      </c>
      <c r="R13" s="175" t="s">
        <v>52</v>
      </c>
    </row>
    <row r="14" spans="2:18" ht="45">
      <c r="B14" s="65"/>
      <c r="C14" s="14"/>
      <c r="D14" s="82"/>
      <c r="E14" s="82"/>
      <c r="F14" s="82"/>
      <c r="G14" s="75" t="s">
        <v>53</v>
      </c>
      <c r="H14" s="75"/>
      <c r="I14" s="83" t="s">
        <v>54</v>
      </c>
      <c r="J14" s="74"/>
      <c r="K14" s="74"/>
      <c r="L14" s="83" t="s">
        <v>55</v>
      </c>
      <c r="M14" s="76"/>
      <c r="N14" s="74"/>
      <c r="O14" s="76"/>
      <c r="P14" s="78"/>
      <c r="Q14" s="174"/>
      <c r="R14" s="175"/>
    </row>
    <row r="15" spans="2:18" ht="22.5" customHeight="1" thickBot="1">
      <c r="B15" s="157"/>
      <c r="C15" s="158"/>
      <c r="D15" s="159"/>
      <c r="E15" s="159"/>
      <c r="F15" s="159"/>
      <c r="G15" s="160"/>
      <c r="H15" s="160"/>
      <c r="I15" s="161"/>
      <c r="J15" s="162"/>
      <c r="K15" s="162"/>
      <c r="L15" s="161"/>
      <c r="M15" s="163"/>
      <c r="N15" s="162"/>
      <c r="O15" s="163"/>
      <c r="P15" s="164"/>
      <c r="Q15" s="121"/>
      <c r="R15" s="165"/>
    </row>
    <row r="16" spans="2:18" s="16" customFormat="1" ht="30.75" customHeight="1" thickTop="1">
      <c r="B16" s="17" t="s">
        <v>56</v>
      </c>
      <c r="C16" s="18">
        <f>C17+C33+C34+C35+C36+C37+C38++C39+C40</f>
        <v>10259.381290660001</v>
      </c>
      <c r="D16" s="18">
        <f aca="true" t="shared" si="0" ref="D16:L16">D17+D33+D34+D35+D36+D37+D38++D39+D40</f>
        <v>5344.98795307</v>
      </c>
      <c r="E16" s="18">
        <f t="shared" si="0"/>
        <v>3141.5053546999998</v>
      </c>
      <c r="F16" s="18">
        <f t="shared" si="0"/>
        <v>160.75486828</v>
      </c>
      <c r="G16" s="18">
        <f t="shared" si="0"/>
        <v>1873.2010723699998</v>
      </c>
      <c r="H16" s="18">
        <f t="shared" si="0"/>
        <v>0</v>
      </c>
      <c r="I16" s="18">
        <f>I17+I33+I34+I35+I36+I37+I38++I39+I40</f>
        <v>1592.2524506666668</v>
      </c>
      <c r="J16" s="18">
        <f>J17+J33+J34+J35+J36+J37+J38++J39+J40</f>
        <v>19.243</v>
      </c>
      <c r="K16" s="18">
        <f>K17+K33+K34+K35+K36+K37+K38++K39+K40</f>
        <v>26.005996</v>
      </c>
      <c r="L16" s="18">
        <f t="shared" si="0"/>
        <v>79.5814</v>
      </c>
      <c r="M16" s="87">
        <f>SUM(C16:L16)</f>
        <v>22496.913385746666</v>
      </c>
      <c r="N16" s="88">
        <f>N17+N33+N34+N37+N35</f>
        <v>-2094.3425249399997</v>
      </c>
      <c r="O16" s="87">
        <f aca="true" t="shared" si="1" ref="O16:O38">M16+N16</f>
        <v>20402.570860806667</v>
      </c>
      <c r="P16" s="88">
        <f>P17+P33+P34+P37+P39</f>
        <v>-32.5</v>
      </c>
      <c r="Q16" s="89">
        <f>O16+P16</f>
        <v>20370.070860806667</v>
      </c>
      <c r="R16" s="87">
        <f>Q16/$Q$7*100</f>
        <v>2.728378095473703</v>
      </c>
    </row>
    <row r="17" spans="2:18" s="19" customFormat="1" ht="18.75" customHeight="1">
      <c r="B17" s="84" t="s">
        <v>57</v>
      </c>
      <c r="C17" s="29">
        <f>C18+C31+C32</f>
        <v>10050.51266667</v>
      </c>
      <c r="D17" s="29">
        <f>D18+D31+D32</f>
        <v>4905.1277055499995</v>
      </c>
      <c r="E17" s="18">
        <f>E18+E31+E32</f>
        <v>3141.5053546999998</v>
      </c>
      <c r="F17" s="18">
        <f>F18+F31+F32</f>
        <v>160.75486828</v>
      </c>
      <c r="G17" s="18">
        <f>G18+G31+G32</f>
        <v>1794.2773073699998</v>
      </c>
      <c r="H17" s="18"/>
      <c r="I17" s="29">
        <f>I18+I31+I32</f>
        <v>968.4217026666668</v>
      </c>
      <c r="J17" s="29"/>
      <c r="K17" s="90">
        <f>K18+K31+K32</f>
        <v>26.005996</v>
      </c>
      <c r="L17" s="90">
        <f>L18+L31+L32</f>
        <v>79.5814</v>
      </c>
      <c r="M17" s="29">
        <f>SUM(C17:L17)</f>
        <v>21126.187001236667</v>
      </c>
      <c r="N17" s="29">
        <f>N18+N31+N32</f>
        <v>-983.48937621</v>
      </c>
      <c r="O17" s="90">
        <f t="shared" si="1"/>
        <v>20142.697625026667</v>
      </c>
      <c r="P17" s="29">
        <f>P18+P31+P32</f>
        <v>0</v>
      </c>
      <c r="Q17" s="85">
        <f aca="true" t="shared" si="2" ref="Q17:Q38">O17+P17</f>
        <v>20142.697625026667</v>
      </c>
      <c r="R17" s="90">
        <f aca="true" t="shared" si="3" ref="R17:R40">Q17/$Q$7*100</f>
        <v>2.6979236036735426</v>
      </c>
    </row>
    <row r="18" spans="2:18" ht="28.5" customHeight="1">
      <c r="B18" s="91" t="s">
        <v>58</v>
      </c>
      <c r="C18" s="37">
        <f>C19+C23+C24+C29+C30</f>
        <v>9105.92451449</v>
      </c>
      <c r="D18" s="37">
        <f>D19+D23+D24+D29+D30</f>
        <v>3968.2375794899995</v>
      </c>
      <c r="E18" s="20">
        <f aca="true" t="shared" si="4" ref="E18:L18">E19+E23+E24+E29+E30</f>
        <v>0</v>
      </c>
      <c r="F18" s="20">
        <f t="shared" si="4"/>
        <v>0</v>
      </c>
      <c r="G18" s="38">
        <f t="shared" si="4"/>
        <v>0.216776</v>
      </c>
      <c r="H18" s="20">
        <f t="shared" si="4"/>
        <v>0</v>
      </c>
      <c r="I18" s="37">
        <f>I19+I23+I24+I29+I30</f>
        <v>224.77173266666665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37">
        <f>SUM(C18:L18)</f>
        <v>13299.150602646665</v>
      </c>
      <c r="N18" s="26">
        <f>N19+N23+N24+N29+N30</f>
        <v>0</v>
      </c>
      <c r="O18" s="37">
        <f t="shared" si="1"/>
        <v>13299.150602646665</v>
      </c>
      <c r="P18" s="26">
        <f>P19+P23+P24+P29+P30</f>
        <v>0</v>
      </c>
      <c r="Q18" s="92">
        <f t="shared" si="2"/>
        <v>13299.150602646665</v>
      </c>
      <c r="R18" s="37">
        <f t="shared" si="3"/>
        <v>1.7812952856478257</v>
      </c>
    </row>
    <row r="19" spans="2:18" ht="33.75" customHeight="1">
      <c r="B19" s="93" t="s">
        <v>59</v>
      </c>
      <c r="C19" s="37">
        <f aca="true" t="shared" si="5" ref="C19:H19">C20+C21+C22</f>
        <v>1120.74330327</v>
      </c>
      <c r="D19" s="37">
        <f t="shared" si="5"/>
        <v>1853.2111454799997</v>
      </c>
      <c r="E19" s="20">
        <f t="shared" si="5"/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6"/>
      <c r="J19" s="26">
        <f>J20+J21+J22</f>
        <v>0</v>
      </c>
      <c r="K19" s="11">
        <f>K20+K21+K22</f>
        <v>0</v>
      </c>
      <c r="L19" s="26">
        <f>L20+L21+L22</f>
        <v>0</v>
      </c>
      <c r="M19" s="37">
        <f aca="true" t="shared" si="6" ref="M19:M38">SUM(C19:L19)</f>
        <v>2973.9544487499998</v>
      </c>
      <c r="N19" s="26">
        <f>N20+N21+N22</f>
        <v>0</v>
      </c>
      <c r="O19" s="37">
        <f t="shared" si="1"/>
        <v>2973.9544487499998</v>
      </c>
      <c r="P19" s="26">
        <f>P20+P21+P22</f>
        <v>0</v>
      </c>
      <c r="Q19" s="92">
        <f t="shared" si="2"/>
        <v>2973.9544487499998</v>
      </c>
      <c r="R19" s="37">
        <f>Q19/$Q$7*100</f>
        <v>0.39833303626439853</v>
      </c>
    </row>
    <row r="20" spans="2:18" ht="22.5" customHeight="1">
      <c r="B20" s="94" t="s">
        <v>60</v>
      </c>
      <c r="C20" s="11">
        <v>451.29022102</v>
      </c>
      <c r="D20" s="11">
        <v>1.49345903</v>
      </c>
      <c r="E20" s="20"/>
      <c r="F20" s="20"/>
      <c r="G20" s="20"/>
      <c r="H20" s="20"/>
      <c r="I20" s="37"/>
      <c r="J20" s="11"/>
      <c r="K20" s="11"/>
      <c r="L20" s="11"/>
      <c r="M20" s="37">
        <f t="shared" si="6"/>
        <v>452.78368005</v>
      </c>
      <c r="N20" s="11"/>
      <c r="O20" s="37">
        <f t="shared" si="1"/>
        <v>452.78368005</v>
      </c>
      <c r="P20" s="11"/>
      <c r="Q20" s="92">
        <f t="shared" si="2"/>
        <v>452.78368005</v>
      </c>
      <c r="R20" s="37">
        <f>Q20/$Q$7*100</f>
        <v>0.0606460862643986</v>
      </c>
    </row>
    <row r="21" spans="2:18" ht="30" customHeight="1">
      <c r="B21" s="94" t="s">
        <v>61</v>
      </c>
      <c r="C21" s="11">
        <v>420.19477694</v>
      </c>
      <c r="D21" s="11">
        <v>1850.8604758499998</v>
      </c>
      <c r="E21" s="12"/>
      <c r="F21" s="12"/>
      <c r="G21" s="12"/>
      <c r="H21" s="12"/>
      <c r="I21" s="37"/>
      <c r="J21" s="11"/>
      <c r="K21" s="11"/>
      <c r="L21" s="11"/>
      <c r="M21" s="37">
        <f t="shared" si="6"/>
        <v>2271.05525279</v>
      </c>
      <c r="N21" s="11"/>
      <c r="O21" s="37">
        <f t="shared" si="1"/>
        <v>2271.05525279</v>
      </c>
      <c r="P21" s="11"/>
      <c r="Q21" s="92">
        <f t="shared" si="2"/>
        <v>2271.05525279</v>
      </c>
      <c r="R21" s="37">
        <f>Q21/$Q$7*100</f>
        <v>0.30418634513661935</v>
      </c>
    </row>
    <row r="22" spans="2:18" ht="36" customHeight="1">
      <c r="B22" s="95" t="s">
        <v>62</v>
      </c>
      <c r="C22" s="11">
        <v>249.25830531</v>
      </c>
      <c r="D22" s="11">
        <v>0.8572106</v>
      </c>
      <c r="E22" s="12"/>
      <c r="F22" s="12"/>
      <c r="G22" s="12"/>
      <c r="H22" s="12"/>
      <c r="I22" s="37"/>
      <c r="J22" s="11"/>
      <c r="K22" s="11"/>
      <c r="L22" s="11"/>
      <c r="M22" s="37">
        <f t="shared" si="6"/>
        <v>250.11551591</v>
      </c>
      <c r="N22" s="11"/>
      <c r="O22" s="37">
        <f t="shared" si="1"/>
        <v>250.11551591</v>
      </c>
      <c r="P22" s="11"/>
      <c r="Q22" s="92">
        <f t="shared" si="2"/>
        <v>250.11551591</v>
      </c>
      <c r="R22" s="37">
        <f t="shared" si="3"/>
        <v>0.03350060486338066</v>
      </c>
    </row>
    <row r="23" spans="2:18" ht="23.25" customHeight="1">
      <c r="B23" s="93" t="s">
        <v>63</v>
      </c>
      <c r="C23" s="11">
        <v>11.84034646</v>
      </c>
      <c r="D23" s="11">
        <v>270.88481492</v>
      </c>
      <c r="E23" s="20"/>
      <c r="F23" s="20"/>
      <c r="G23" s="20"/>
      <c r="H23" s="20"/>
      <c r="I23" s="37"/>
      <c r="J23" s="11"/>
      <c r="K23" s="11"/>
      <c r="L23" s="11"/>
      <c r="M23" s="37">
        <f t="shared" si="6"/>
        <v>282.72516138</v>
      </c>
      <c r="N23" s="11"/>
      <c r="O23" s="37">
        <f t="shared" si="1"/>
        <v>282.72516138</v>
      </c>
      <c r="P23" s="11"/>
      <c r="Q23" s="92">
        <f t="shared" si="2"/>
        <v>282.72516138</v>
      </c>
      <c r="R23" s="37">
        <f t="shared" si="3"/>
        <v>0.03786835807393517</v>
      </c>
    </row>
    <row r="24" spans="2:18" ht="36.75" customHeight="1">
      <c r="B24" s="96" t="s">
        <v>64</v>
      </c>
      <c r="C24" s="10">
        <f>SUM(C25:C28)</f>
        <v>7912.2817314700005</v>
      </c>
      <c r="D24" s="10">
        <f aca="true" t="shared" si="7" ref="D24:L24">D25+D26+D27+D28</f>
        <v>1831.33660203</v>
      </c>
      <c r="E24" s="12">
        <f t="shared" si="7"/>
        <v>0</v>
      </c>
      <c r="F24" s="12">
        <f t="shared" si="7"/>
        <v>0</v>
      </c>
      <c r="G24" s="21">
        <f>G25+G26+G27+G28</f>
        <v>0.216776</v>
      </c>
      <c r="H24" s="12">
        <f t="shared" si="7"/>
        <v>0</v>
      </c>
      <c r="I24" s="10">
        <f>I25+I26+I27+I28</f>
        <v>69.58381866666666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37">
        <f t="shared" si="6"/>
        <v>9813.418928166666</v>
      </c>
      <c r="N24" s="11">
        <f>N25+N26+N27</f>
        <v>0</v>
      </c>
      <c r="O24" s="37">
        <f t="shared" si="1"/>
        <v>9813.418928166666</v>
      </c>
      <c r="P24" s="11">
        <f>P25+P26+P27</f>
        <v>0</v>
      </c>
      <c r="Q24" s="92">
        <f t="shared" si="2"/>
        <v>9813.418928166666</v>
      </c>
      <c r="R24" s="37">
        <f t="shared" si="3"/>
        <v>1.314414536320207</v>
      </c>
    </row>
    <row r="25" spans="2:18" ht="25.5" customHeight="1">
      <c r="B25" s="94" t="s">
        <v>65</v>
      </c>
      <c r="C25" s="11">
        <v>5254.66526634</v>
      </c>
      <c r="D25" s="11">
        <v>1716.96506277</v>
      </c>
      <c r="E25" s="20"/>
      <c r="F25" s="20"/>
      <c r="G25" s="20"/>
      <c r="H25" s="20"/>
      <c r="I25" s="37"/>
      <c r="J25" s="11"/>
      <c r="K25" s="11"/>
      <c r="L25" s="11"/>
      <c r="M25" s="37">
        <f t="shared" si="6"/>
        <v>6971.63032911</v>
      </c>
      <c r="N25" s="11"/>
      <c r="O25" s="37">
        <f t="shared" si="1"/>
        <v>6971.63032911</v>
      </c>
      <c r="P25" s="11"/>
      <c r="Q25" s="92">
        <f t="shared" si="2"/>
        <v>6971.63032911</v>
      </c>
      <c r="R25" s="37">
        <f t="shared" si="3"/>
        <v>0.9337838640650952</v>
      </c>
    </row>
    <row r="26" spans="2:18" ht="20.25" customHeight="1">
      <c r="B26" s="94" t="s">
        <v>66</v>
      </c>
      <c r="C26" s="11">
        <v>2480.48128863</v>
      </c>
      <c r="D26" s="11"/>
      <c r="E26" s="12"/>
      <c r="F26" s="12"/>
      <c r="G26" s="12"/>
      <c r="H26" s="12"/>
      <c r="I26" s="22">
        <v>16.946505</v>
      </c>
      <c r="J26" s="11"/>
      <c r="K26" s="11"/>
      <c r="L26" s="11"/>
      <c r="M26" s="37">
        <f t="shared" si="6"/>
        <v>2497.42779363</v>
      </c>
      <c r="N26" s="11"/>
      <c r="O26" s="37">
        <f t="shared" si="1"/>
        <v>2497.42779363</v>
      </c>
      <c r="P26" s="11"/>
      <c r="Q26" s="92">
        <f t="shared" si="2"/>
        <v>2497.42779363</v>
      </c>
      <c r="R26" s="37">
        <f t="shared" si="3"/>
        <v>0.3345068033257434</v>
      </c>
    </row>
    <row r="27" spans="2:18" s="23" customFormat="1" ht="36.75" customHeight="1">
      <c r="B27" s="97" t="s">
        <v>67</v>
      </c>
      <c r="C27" s="11">
        <v>97.56890029</v>
      </c>
      <c r="D27" s="11">
        <v>4.8405837300000005</v>
      </c>
      <c r="E27" s="12"/>
      <c r="F27" s="12">
        <v>0</v>
      </c>
      <c r="G27" s="12">
        <v>0.216776</v>
      </c>
      <c r="H27" s="12"/>
      <c r="I27" s="22">
        <v>0.4549376666666667</v>
      </c>
      <c r="J27" s="11"/>
      <c r="K27" s="11"/>
      <c r="L27" s="11"/>
      <c r="M27" s="37">
        <f t="shared" si="6"/>
        <v>103.08119768666667</v>
      </c>
      <c r="N27" s="11"/>
      <c r="O27" s="37">
        <f t="shared" si="1"/>
        <v>103.08119768666667</v>
      </c>
      <c r="P27" s="11"/>
      <c r="Q27" s="92">
        <f t="shared" si="2"/>
        <v>103.08119768666667</v>
      </c>
      <c r="R27" s="37">
        <f t="shared" si="3"/>
        <v>0.013806750292883294</v>
      </c>
    </row>
    <row r="28" spans="2:18" ht="58.5" customHeight="1">
      <c r="B28" s="97" t="s">
        <v>68</v>
      </c>
      <c r="C28" s="11">
        <v>79.56627621</v>
      </c>
      <c r="D28" s="11">
        <v>109.53095553</v>
      </c>
      <c r="E28" s="12"/>
      <c r="F28" s="12"/>
      <c r="G28" s="12"/>
      <c r="H28" s="12"/>
      <c r="I28" s="11">
        <v>52.182376</v>
      </c>
      <c r="J28" s="98"/>
      <c r="K28" s="11"/>
      <c r="L28" s="11"/>
      <c r="M28" s="37">
        <f t="shared" si="6"/>
        <v>241.27960774</v>
      </c>
      <c r="N28" s="11"/>
      <c r="O28" s="37">
        <f t="shared" si="1"/>
        <v>241.27960774</v>
      </c>
      <c r="P28" s="11"/>
      <c r="Q28" s="92">
        <f t="shared" si="2"/>
        <v>241.27960774</v>
      </c>
      <c r="R28" s="37">
        <f t="shared" si="3"/>
        <v>0.0323171186364854</v>
      </c>
    </row>
    <row r="29" spans="2:18" ht="36" customHeight="1">
      <c r="B29" s="96" t="s">
        <v>69</v>
      </c>
      <c r="C29" s="11">
        <v>60.81107167</v>
      </c>
      <c r="D29" s="11">
        <v>0</v>
      </c>
      <c r="E29" s="12"/>
      <c r="F29" s="12"/>
      <c r="G29" s="12"/>
      <c r="H29" s="12"/>
      <c r="I29" s="11">
        <v>0</v>
      </c>
      <c r="J29" s="11"/>
      <c r="K29" s="11"/>
      <c r="L29" s="11"/>
      <c r="M29" s="37">
        <f t="shared" si="6"/>
        <v>60.81107167</v>
      </c>
      <c r="N29" s="11"/>
      <c r="O29" s="37">
        <f t="shared" si="1"/>
        <v>60.81107167</v>
      </c>
      <c r="P29" s="11"/>
      <c r="Q29" s="92">
        <f t="shared" si="2"/>
        <v>60.81107167</v>
      </c>
      <c r="R29" s="37">
        <f t="shared" si="3"/>
        <v>0.008145067193945888</v>
      </c>
    </row>
    <row r="30" spans="2:18" ht="33" customHeight="1">
      <c r="B30" s="99" t="s">
        <v>70</v>
      </c>
      <c r="C30" s="11">
        <v>0.24806162</v>
      </c>
      <c r="D30" s="11">
        <v>12.80501706</v>
      </c>
      <c r="E30" s="12"/>
      <c r="F30" s="12"/>
      <c r="G30" s="12"/>
      <c r="H30" s="12"/>
      <c r="I30" s="13">
        <v>155.187914</v>
      </c>
      <c r="J30" s="11"/>
      <c r="K30" s="11"/>
      <c r="L30" s="11"/>
      <c r="M30" s="37">
        <f t="shared" si="6"/>
        <v>168.24099268</v>
      </c>
      <c r="N30" s="11"/>
      <c r="O30" s="37">
        <f t="shared" si="1"/>
        <v>168.24099268</v>
      </c>
      <c r="P30" s="11"/>
      <c r="Q30" s="92">
        <f t="shared" si="2"/>
        <v>168.24099268</v>
      </c>
      <c r="R30" s="37">
        <f t="shared" si="3"/>
        <v>0.02253428779533887</v>
      </c>
    </row>
    <row r="31" spans="2:18" ht="27.75" customHeight="1">
      <c r="B31" s="100" t="s">
        <v>71</v>
      </c>
      <c r="C31" s="11">
        <v>15.79794383</v>
      </c>
      <c r="D31" s="11"/>
      <c r="E31" s="12">
        <v>3139.99686477</v>
      </c>
      <c r="F31" s="12">
        <v>159.60816780000002</v>
      </c>
      <c r="G31" s="12">
        <v>1792.6398177299998</v>
      </c>
      <c r="H31" s="12"/>
      <c r="I31" s="11">
        <v>1.077958</v>
      </c>
      <c r="J31" s="11"/>
      <c r="K31" s="11"/>
      <c r="L31" s="11"/>
      <c r="M31" s="37">
        <f t="shared" si="6"/>
        <v>5109.120752129999</v>
      </c>
      <c r="N31" s="101">
        <v>-15.102214</v>
      </c>
      <c r="O31" s="37">
        <f t="shared" si="1"/>
        <v>5094.01853813</v>
      </c>
      <c r="P31" s="11"/>
      <c r="Q31" s="92">
        <f t="shared" si="2"/>
        <v>5094.01853813</v>
      </c>
      <c r="R31" s="37">
        <f t="shared" si="3"/>
        <v>0.6822955448874899</v>
      </c>
    </row>
    <row r="32" spans="2:18" ht="27" customHeight="1">
      <c r="B32" s="102" t="s">
        <v>72</v>
      </c>
      <c r="C32" s="24">
        <v>928.7902083500001</v>
      </c>
      <c r="D32" s="11">
        <v>936.8901260600001</v>
      </c>
      <c r="E32" s="12">
        <v>1.5084899299999996</v>
      </c>
      <c r="F32" s="12">
        <v>1.1467004799999998</v>
      </c>
      <c r="G32" s="12">
        <v>1.4207136399999998</v>
      </c>
      <c r="H32" s="12"/>
      <c r="I32" s="11">
        <v>742.5720120000001</v>
      </c>
      <c r="J32" s="103"/>
      <c r="K32" s="11">
        <v>26.005996</v>
      </c>
      <c r="L32" s="11">
        <v>79.5814</v>
      </c>
      <c r="M32" s="37">
        <f t="shared" si="6"/>
        <v>2717.91564646</v>
      </c>
      <c r="N32" s="101">
        <v>-968.38716221</v>
      </c>
      <c r="O32" s="37">
        <f t="shared" si="1"/>
        <v>1749.52848425</v>
      </c>
      <c r="P32" s="11"/>
      <c r="Q32" s="92">
        <f t="shared" si="2"/>
        <v>1749.52848425</v>
      </c>
      <c r="R32" s="37">
        <f t="shared" si="3"/>
        <v>0.23433277313822665</v>
      </c>
    </row>
    <row r="33" spans="2:18" ht="24" customHeight="1">
      <c r="B33" s="104" t="s">
        <v>73</v>
      </c>
      <c r="C33" s="11">
        <v>0</v>
      </c>
      <c r="D33" s="11">
        <v>420.37683773</v>
      </c>
      <c r="E33" s="12">
        <v>0</v>
      </c>
      <c r="F33" s="12">
        <v>0</v>
      </c>
      <c r="G33" s="12">
        <v>78.923765</v>
      </c>
      <c r="H33" s="12"/>
      <c r="I33" s="11">
        <v>596.640546</v>
      </c>
      <c r="J33" s="11">
        <v>14.911999999999997</v>
      </c>
      <c r="K33" s="11"/>
      <c r="L33" s="11">
        <v>0</v>
      </c>
      <c r="M33" s="37">
        <f t="shared" si="6"/>
        <v>1110.85314873</v>
      </c>
      <c r="N33" s="10">
        <f>-M33</f>
        <v>-1110.85314873</v>
      </c>
      <c r="O33" s="37">
        <f t="shared" si="1"/>
        <v>0</v>
      </c>
      <c r="P33" s="11"/>
      <c r="Q33" s="92">
        <f t="shared" si="2"/>
        <v>0</v>
      </c>
      <c r="R33" s="37">
        <f t="shared" si="3"/>
        <v>0</v>
      </c>
    </row>
    <row r="34" spans="2:18" ht="23.25" customHeight="1">
      <c r="B34" s="105" t="s">
        <v>74</v>
      </c>
      <c r="C34" s="11">
        <v>4.04285525</v>
      </c>
      <c r="D34" s="11">
        <v>11.48852813</v>
      </c>
      <c r="E34" s="12"/>
      <c r="F34" s="12"/>
      <c r="G34" s="12"/>
      <c r="H34" s="12"/>
      <c r="I34" s="11">
        <v>0.996202</v>
      </c>
      <c r="J34" s="103"/>
      <c r="K34" s="11"/>
      <c r="L34" s="11"/>
      <c r="M34" s="37">
        <f t="shared" si="6"/>
        <v>16.52758538</v>
      </c>
      <c r="N34" s="11">
        <f>-'[1] consolidari ianuarie'!J129</f>
        <v>0</v>
      </c>
      <c r="O34" s="37">
        <f t="shared" si="1"/>
        <v>16.52758538</v>
      </c>
      <c r="P34" s="11"/>
      <c r="Q34" s="92">
        <f t="shared" si="2"/>
        <v>16.52758538</v>
      </c>
      <c r="R34" s="37">
        <f t="shared" si="3"/>
        <v>0.0022137135521028664</v>
      </c>
    </row>
    <row r="35" spans="2:18" ht="20.25" customHeight="1">
      <c r="B35" s="67" t="s">
        <v>75</v>
      </c>
      <c r="C35" s="11"/>
      <c r="D35" s="11">
        <v>0</v>
      </c>
      <c r="E35" s="12"/>
      <c r="F35" s="12"/>
      <c r="G35" s="12">
        <v>0</v>
      </c>
      <c r="H35" s="12"/>
      <c r="I35" s="11"/>
      <c r="J35" s="11"/>
      <c r="K35" s="11"/>
      <c r="L35" s="11">
        <v>0</v>
      </c>
      <c r="M35" s="37">
        <f t="shared" si="6"/>
        <v>0</v>
      </c>
      <c r="N35" s="10"/>
      <c r="O35" s="37">
        <f t="shared" si="1"/>
        <v>0</v>
      </c>
      <c r="P35" s="11"/>
      <c r="Q35" s="92">
        <f t="shared" si="2"/>
        <v>0</v>
      </c>
      <c r="R35" s="37">
        <f t="shared" si="3"/>
        <v>0</v>
      </c>
    </row>
    <row r="36" spans="2:18" ht="20.25" customHeight="1">
      <c r="B36" s="106" t="s">
        <v>76</v>
      </c>
      <c r="C36" s="11">
        <v>7.209</v>
      </c>
      <c r="D36" s="11">
        <v>7.969054</v>
      </c>
      <c r="E36" s="11"/>
      <c r="F36" s="11">
        <v>0</v>
      </c>
      <c r="G36" s="11"/>
      <c r="H36" s="12"/>
      <c r="I36" s="11">
        <v>6.544</v>
      </c>
      <c r="J36" s="11">
        <v>4.331</v>
      </c>
      <c r="K36" s="11"/>
      <c r="L36" s="11"/>
      <c r="M36" s="37">
        <f t="shared" si="6"/>
        <v>26.053054</v>
      </c>
      <c r="N36" s="11"/>
      <c r="O36" s="37">
        <f t="shared" si="1"/>
        <v>26.053054</v>
      </c>
      <c r="P36" s="11"/>
      <c r="Q36" s="92">
        <f t="shared" si="2"/>
        <v>26.053054</v>
      </c>
      <c r="R36" s="37">
        <f t="shared" si="3"/>
        <v>0.003489559871417091</v>
      </c>
    </row>
    <row r="37" spans="2:18" ht="29.25" customHeight="1">
      <c r="B37" s="67" t="s">
        <v>77</v>
      </c>
      <c r="C37" s="11">
        <v>32.5</v>
      </c>
      <c r="D37" s="11"/>
      <c r="E37" s="12"/>
      <c r="F37" s="12"/>
      <c r="G37" s="12"/>
      <c r="H37" s="12"/>
      <c r="I37" s="11">
        <v>0</v>
      </c>
      <c r="J37" s="11"/>
      <c r="K37" s="11"/>
      <c r="L37" s="11"/>
      <c r="M37" s="37">
        <f t="shared" si="6"/>
        <v>32.5</v>
      </c>
      <c r="N37" s="11"/>
      <c r="O37" s="37">
        <f t="shared" si="1"/>
        <v>32.5</v>
      </c>
      <c r="P37" s="11">
        <f>-O37</f>
        <v>-32.5</v>
      </c>
      <c r="Q37" s="86">
        <f t="shared" si="2"/>
        <v>0</v>
      </c>
      <c r="R37" s="37">
        <f t="shared" si="3"/>
        <v>0</v>
      </c>
    </row>
    <row r="38" spans="2:18" ht="29.25" customHeight="1">
      <c r="B38" s="106" t="s">
        <v>78</v>
      </c>
      <c r="C38" s="24">
        <v>161.49676874</v>
      </c>
      <c r="D38" s="11"/>
      <c r="E38" s="12"/>
      <c r="F38" s="12">
        <v>0</v>
      </c>
      <c r="G38" s="12"/>
      <c r="H38" s="12"/>
      <c r="I38" s="37"/>
      <c r="J38" s="11"/>
      <c r="K38" s="11"/>
      <c r="L38" s="11"/>
      <c r="M38" s="37">
        <f t="shared" si="6"/>
        <v>161.49676874</v>
      </c>
      <c r="N38" s="11"/>
      <c r="O38" s="37">
        <f t="shared" si="1"/>
        <v>161.49676874</v>
      </c>
      <c r="P38" s="11"/>
      <c r="Q38" s="86">
        <f t="shared" si="2"/>
        <v>161.49676874</v>
      </c>
      <c r="R38" s="37">
        <f t="shared" si="3"/>
        <v>0.02163096286364854</v>
      </c>
    </row>
    <row r="39" spans="2:18" ht="57.75" customHeight="1">
      <c r="B39" s="106" t="s">
        <v>79</v>
      </c>
      <c r="C39" s="11">
        <v>0</v>
      </c>
      <c r="D39" s="11"/>
      <c r="E39" s="12"/>
      <c r="F39" s="12"/>
      <c r="G39" s="12"/>
      <c r="H39" s="12"/>
      <c r="I39" s="37"/>
      <c r="J39" s="11"/>
      <c r="K39" s="11"/>
      <c r="L39" s="11"/>
      <c r="M39" s="37">
        <f>SUM(C39:L39)</f>
        <v>0</v>
      </c>
      <c r="N39" s="11"/>
      <c r="O39" s="37">
        <f>M39+N39</f>
        <v>0</v>
      </c>
      <c r="P39" s="11"/>
      <c r="Q39" s="86">
        <f>O39+P39</f>
        <v>0</v>
      </c>
      <c r="R39" s="37">
        <f t="shared" si="3"/>
        <v>0</v>
      </c>
    </row>
    <row r="40" spans="2:18" ht="54" customHeight="1">
      <c r="B40" s="106" t="s">
        <v>80</v>
      </c>
      <c r="C40" s="11">
        <v>3.62</v>
      </c>
      <c r="D40" s="25">
        <v>0.02582766</v>
      </c>
      <c r="E40" s="12"/>
      <c r="F40" s="12"/>
      <c r="G40" s="12"/>
      <c r="H40" s="12"/>
      <c r="I40" s="26">
        <v>19.65</v>
      </c>
      <c r="J40" s="11">
        <v>0</v>
      </c>
      <c r="K40" s="11"/>
      <c r="L40" s="11"/>
      <c r="M40" s="27">
        <f>SUM(C40:L40)</f>
        <v>23.29582766</v>
      </c>
      <c r="N40" s="11"/>
      <c r="O40" s="27">
        <f>M40+N40</f>
        <v>23.29582766</v>
      </c>
      <c r="P40" s="11"/>
      <c r="Q40" s="28">
        <f>O40+P40</f>
        <v>23.29582766</v>
      </c>
      <c r="R40" s="27">
        <f t="shared" si="3"/>
        <v>0.0031202555129922313</v>
      </c>
    </row>
    <row r="41" spans="2:18" ht="15">
      <c r="B41" s="106"/>
      <c r="C41" s="11"/>
      <c r="D41" s="25"/>
      <c r="E41" s="12"/>
      <c r="F41" s="12"/>
      <c r="G41" s="12"/>
      <c r="H41" s="12"/>
      <c r="I41" s="26"/>
      <c r="J41" s="11"/>
      <c r="K41" s="11"/>
      <c r="L41" s="11"/>
      <c r="M41" s="27"/>
      <c r="N41" s="11"/>
      <c r="O41" s="27"/>
      <c r="P41" s="11"/>
      <c r="Q41" s="28"/>
      <c r="R41" s="27"/>
    </row>
    <row r="42" spans="2:18" s="19" customFormat="1" ht="30.75" customHeight="1">
      <c r="B42" s="30" t="s">
        <v>81</v>
      </c>
      <c r="C42" s="107">
        <f>C43+C56+C59+C62</f>
        <v>7115.7391168</v>
      </c>
      <c r="D42" s="29">
        <f aca="true" t="shared" si="8" ref="D42:L42">D43+D56+D59+D62+D63</f>
        <v>3826.3352422733337</v>
      </c>
      <c r="E42" s="29">
        <f t="shared" si="8"/>
        <v>4300.881230710001</v>
      </c>
      <c r="F42" s="107">
        <f>F43+F56+F59+F62+F63</f>
        <v>87.85885397999999</v>
      </c>
      <c r="G42" s="29">
        <f t="shared" si="8"/>
        <v>1799.42717248</v>
      </c>
      <c r="H42" s="29">
        <f t="shared" si="8"/>
        <v>0</v>
      </c>
      <c r="I42" s="29">
        <f>I43+I56+I59+I62+I63</f>
        <v>1072.8378420000001</v>
      </c>
      <c r="J42" s="29">
        <f>J43+J56+J59+J62+J63</f>
        <v>4.5840000000000005</v>
      </c>
      <c r="K42" s="18">
        <f>K43+K56+K59+K62+K63</f>
        <v>2.90274056</v>
      </c>
      <c r="L42" s="90">
        <f t="shared" si="8"/>
        <v>64.28509</v>
      </c>
      <c r="M42" s="90">
        <f>SUM(C42:L42)</f>
        <v>18274.851288803337</v>
      </c>
      <c r="N42" s="29">
        <f>N43+N56+N59+N62+N63</f>
        <v>-2094.3425249399997</v>
      </c>
      <c r="O42" s="90">
        <f aca="true" t="shared" si="9" ref="O42:O62">M42+N42</f>
        <v>16180.508763863338</v>
      </c>
      <c r="P42" s="29">
        <f>P43+P56+P59+P62+P63</f>
        <v>-548.12596376</v>
      </c>
      <c r="Q42" s="85">
        <f aca="true" t="shared" si="10" ref="Q42:Q62">O42+P42</f>
        <v>15632.382800103338</v>
      </c>
      <c r="R42" s="90">
        <f aca="true" t="shared" si="11" ref="R42:R62">Q42/$Q$7*100</f>
        <v>2.09380964373203</v>
      </c>
    </row>
    <row r="43" spans="2:18" ht="19.5" customHeight="1">
      <c r="B43" s="108" t="s">
        <v>82</v>
      </c>
      <c r="C43" s="29">
        <f>SUM(C44:C48)+C55</f>
        <v>6675.932836170001</v>
      </c>
      <c r="D43" s="29">
        <f aca="true" t="shared" si="12" ref="D43:L43">D44+D45+D46+D47+D48+D55</f>
        <v>3406.3753959600003</v>
      </c>
      <c r="E43" s="18">
        <f t="shared" si="12"/>
        <v>4300.881230710001</v>
      </c>
      <c r="F43" s="18">
        <f t="shared" si="12"/>
        <v>87.85885397999999</v>
      </c>
      <c r="G43" s="18">
        <f t="shared" si="12"/>
        <v>1799.42717248</v>
      </c>
      <c r="H43" s="18">
        <f t="shared" si="12"/>
        <v>0</v>
      </c>
      <c r="I43" s="29">
        <f t="shared" si="12"/>
        <v>1069.346319</v>
      </c>
      <c r="J43" s="29">
        <f t="shared" si="12"/>
        <v>4.5840000000000005</v>
      </c>
      <c r="K43" s="34">
        <f t="shared" si="12"/>
        <v>2.90274056</v>
      </c>
      <c r="L43" s="29">
        <f t="shared" si="12"/>
        <v>64.28509</v>
      </c>
      <c r="M43" s="37">
        <f aca="true" t="shared" si="13" ref="M43:M62">SUM(C43:L43)</f>
        <v>17411.59363886</v>
      </c>
      <c r="N43" s="29">
        <f>N44+N45+N46+N47+N48+N55</f>
        <v>-2094.3425249399997</v>
      </c>
      <c r="O43" s="37">
        <f t="shared" si="9"/>
        <v>15317.25111392</v>
      </c>
      <c r="P43" s="29">
        <f>P44+P45+P46+P47+P48+P55</f>
        <v>0</v>
      </c>
      <c r="Q43" s="86">
        <f t="shared" si="10"/>
        <v>15317.25111392</v>
      </c>
      <c r="R43" s="37">
        <f t="shared" si="11"/>
        <v>2.0516007385373696</v>
      </c>
    </row>
    <row r="44" spans="1:18" ht="23.25" customHeight="1">
      <c r="A44" s="31"/>
      <c r="B44" s="109" t="s">
        <v>83</v>
      </c>
      <c r="C44" s="32">
        <v>1990.70301349</v>
      </c>
      <c r="D44" s="33">
        <v>1967.6458567500001</v>
      </c>
      <c r="E44" s="20">
        <v>14.41628416</v>
      </c>
      <c r="F44" s="20">
        <v>8.02577031</v>
      </c>
      <c r="G44" s="20">
        <v>12.87295455</v>
      </c>
      <c r="H44" s="20"/>
      <c r="I44" s="33">
        <v>751.311847</v>
      </c>
      <c r="J44" s="33"/>
      <c r="K44" s="26"/>
      <c r="L44" s="33">
        <v>28.09628</v>
      </c>
      <c r="M44" s="37">
        <f t="shared" si="13"/>
        <v>4773.072006259999</v>
      </c>
      <c r="N44" s="13"/>
      <c r="O44" s="37">
        <f t="shared" si="9"/>
        <v>4773.072006259999</v>
      </c>
      <c r="P44" s="13"/>
      <c r="Q44" s="86">
        <f t="shared" si="10"/>
        <v>4773.072006259999</v>
      </c>
      <c r="R44" s="37">
        <f t="shared" si="11"/>
        <v>0.6393077961773371</v>
      </c>
    </row>
    <row r="45" spans="1:18" ht="23.25" customHeight="1">
      <c r="A45" s="31"/>
      <c r="B45" s="109" t="s">
        <v>84</v>
      </c>
      <c r="C45" s="33">
        <v>280.29640663</v>
      </c>
      <c r="D45" s="33">
        <v>713.0375203333333</v>
      </c>
      <c r="E45" s="20">
        <v>31.4948426</v>
      </c>
      <c r="F45" s="20">
        <v>2.49123811</v>
      </c>
      <c r="G45" s="20">
        <v>1651.04701094</v>
      </c>
      <c r="H45" s="20">
        <v>0</v>
      </c>
      <c r="I45" s="26">
        <v>215.288939</v>
      </c>
      <c r="J45" s="26">
        <v>0</v>
      </c>
      <c r="K45" s="26">
        <v>1.35881063</v>
      </c>
      <c r="L45" s="26">
        <v>34.82326</v>
      </c>
      <c r="M45" s="37">
        <f t="shared" si="13"/>
        <v>2929.838028243333</v>
      </c>
      <c r="N45" s="10">
        <v>-968.2567450000001</v>
      </c>
      <c r="O45" s="37">
        <f t="shared" si="9"/>
        <v>1961.581283243333</v>
      </c>
      <c r="P45" s="13"/>
      <c r="Q45" s="86">
        <f t="shared" si="10"/>
        <v>1961.581283243333</v>
      </c>
      <c r="R45" s="37">
        <f t="shared" si="11"/>
        <v>0.26273523750915256</v>
      </c>
    </row>
    <row r="46" spans="1:18" ht="17.25" customHeight="1">
      <c r="A46" s="31"/>
      <c r="B46" s="109" t="s">
        <v>85</v>
      </c>
      <c r="C46" s="33">
        <v>949.52693188</v>
      </c>
      <c r="D46" s="33">
        <v>28.09588703</v>
      </c>
      <c r="E46" s="20">
        <v>0</v>
      </c>
      <c r="F46" s="20">
        <v>0</v>
      </c>
      <c r="G46" s="20">
        <v>0</v>
      </c>
      <c r="H46" s="20">
        <v>0</v>
      </c>
      <c r="I46" s="26">
        <v>0.048753</v>
      </c>
      <c r="J46" s="26">
        <v>0</v>
      </c>
      <c r="K46" s="33">
        <v>1.54392993</v>
      </c>
      <c r="L46" s="26">
        <v>1.3655499999999998</v>
      </c>
      <c r="M46" s="37">
        <f t="shared" si="13"/>
        <v>980.58105184</v>
      </c>
      <c r="N46" s="10">
        <v>-1.06141521</v>
      </c>
      <c r="O46" s="37">
        <f t="shared" si="9"/>
        <v>979.51963663</v>
      </c>
      <c r="P46" s="13"/>
      <c r="Q46" s="86">
        <f>O46+P46</f>
        <v>979.51963663</v>
      </c>
      <c r="R46" s="37">
        <f t="shared" si="11"/>
        <v>0.1311973796718457</v>
      </c>
    </row>
    <row r="47" spans="1:18" ht="18.75" customHeight="1">
      <c r="A47" s="31"/>
      <c r="B47" s="109" t="s">
        <v>86</v>
      </c>
      <c r="C47" s="33">
        <v>51.63110846</v>
      </c>
      <c r="D47" s="33">
        <v>246.02196143999998</v>
      </c>
      <c r="E47" s="20"/>
      <c r="F47" s="20">
        <v>0.0537642</v>
      </c>
      <c r="G47" s="20"/>
      <c r="H47" s="20"/>
      <c r="I47" s="26"/>
      <c r="J47" s="33"/>
      <c r="K47" s="34"/>
      <c r="L47" s="33"/>
      <c r="M47" s="37">
        <f t="shared" si="13"/>
        <v>297.7068341</v>
      </c>
      <c r="N47" s="13"/>
      <c r="O47" s="37">
        <f t="shared" si="9"/>
        <v>297.7068341</v>
      </c>
      <c r="P47" s="13"/>
      <c r="Q47" s="86">
        <f t="shared" si="10"/>
        <v>297.7068341</v>
      </c>
      <c r="R47" s="37">
        <f t="shared" si="11"/>
        <v>0.03987501126439861</v>
      </c>
    </row>
    <row r="48" spans="1:18" ht="26.25" customHeight="1">
      <c r="A48" s="31"/>
      <c r="B48" s="110" t="s">
        <v>87</v>
      </c>
      <c r="C48" s="34">
        <f>SUM(C49:C54)</f>
        <v>3400.85271768</v>
      </c>
      <c r="D48" s="34">
        <f>SUM(D49:D54)</f>
        <v>451.57417040666667</v>
      </c>
      <c r="E48" s="34">
        <f aca="true" t="shared" si="14" ref="E48:K48">SUM(E49:E54)</f>
        <v>4254.9701039500005</v>
      </c>
      <c r="F48" s="34">
        <f t="shared" si="14"/>
        <v>77.28808135999999</v>
      </c>
      <c r="G48" s="34">
        <f t="shared" si="14"/>
        <v>135.50720699</v>
      </c>
      <c r="H48" s="34">
        <f t="shared" si="14"/>
        <v>0</v>
      </c>
      <c r="I48" s="34">
        <f>SUM(I49:I54)</f>
        <v>102.69678</v>
      </c>
      <c r="J48" s="34">
        <f>SUM(J49:J54)</f>
        <v>4.5840000000000005</v>
      </c>
      <c r="K48" s="34">
        <f t="shared" si="14"/>
        <v>0</v>
      </c>
      <c r="L48" s="34">
        <f>L49+L50+L52+L54+L51</f>
        <v>0</v>
      </c>
      <c r="M48" s="37">
        <f t="shared" si="13"/>
        <v>8427.473060386668</v>
      </c>
      <c r="N48" s="34">
        <f>N49+N50+N52+N54+N51+N53</f>
        <v>-1125.02436473</v>
      </c>
      <c r="O48" s="37">
        <f t="shared" si="9"/>
        <v>7302.448695656669</v>
      </c>
      <c r="P48" s="34">
        <f>P49+P50+P52+P54+P51</f>
        <v>0</v>
      </c>
      <c r="Q48" s="86">
        <f t="shared" si="10"/>
        <v>7302.448695656669</v>
      </c>
      <c r="R48" s="37">
        <f t="shared" si="11"/>
        <v>0.9780938515479063</v>
      </c>
    </row>
    <row r="49" spans="1:18" ht="32.25" customHeight="1">
      <c r="A49" s="31"/>
      <c r="B49" s="111" t="s">
        <v>88</v>
      </c>
      <c r="C49" s="33">
        <v>984.67403731</v>
      </c>
      <c r="D49" s="26">
        <v>45.48038416999998</v>
      </c>
      <c r="E49" s="35">
        <v>0.007881</v>
      </c>
      <c r="F49" s="35">
        <v>17.277842</v>
      </c>
      <c r="G49" s="35"/>
      <c r="H49" s="35">
        <v>0</v>
      </c>
      <c r="I49" s="33">
        <v>19.346633</v>
      </c>
      <c r="J49" s="33"/>
      <c r="K49" s="29"/>
      <c r="L49" s="26"/>
      <c r="M49" s="37">
        <f t="shared" si="13"/>
        <v>1066.7867774800002</v>
      </c>
      <c r="N49" s="10">
        <v>-1043.96891979</v>
      </c>
      <c r="O49" s="37">
        <f t="shared" si="9"/>
        <v>22.81785769000021</v>
      </c>
      <c r="P49" s="13"/>
      <c r="Q49" s="86">
        <f t="shared" si="10"/>
        <v>22.81785769000021</v>
      </c>
      <c r="R49" s="37">
        <f t="shared" si="11"/>
        <v>0.003056235961693037</v>
      </c>
    </row>
    <row r="50" spans="1:18" ht="15">
      <c r="A50" s="31"/>
      <c r="B50" s="112" t="s">
        <v>89</v>
      </c>
      <c r="C50" s="33">
        <v>208.6233003</v>
      </c>
      <c r="D50" s="26">
        <v>5.798215306666666</v>
      </c>
      <c r="E50" s="20">
        <v>0</v>
      </c>
      <c r="F50" s="20">
        <v>0</v>
      </c>
      <c r="G50" s="20"/>
      <c r="H50" s="20"/>
      <c r="I50" s="26">
        <v>18.49733</v>
      </c>
      <c r="J50" s="113"/>
      <c r="K50" s="26"/>
      <c r="L50" s="26"/>
      <c r="M50" s="37">
        <f t="shared" si="13"/>
        <v>232.91884560666668</v>
      </c>
      <c r="N50" s="10">
        <v>0</v>
      </c>
      <c r="O50" s="37">
        <f>M50+N50</f>
        <v>232.91884560666668</v>
      </c>
      <c r="P50" s="13"/>
      <c r="Q50" s="86">
        <f t="shared" si="10"/>
        <v>232.91884560666668</v>
      </c>
      <c r="R50" s="37">
        <f t="shared" si="11"/>
        <v>0.03119727372176087</v>
      </c>
    </row>
    <row r="51" spans="1:18" ht="38.25" customHeight="1">
      <c r="A51" s="31"/>
      <c r="B51" s="97" t="s">
        <v>90</v>
      </c>
      <c r="C51" s="33">
        <v>335.59857964</v>
      </c>
      <c r="D51" s="26">
        <v>54.91914616999999</v>
      </c>
      <c r="E51" s="26"/>
      <c r="F51" s="26"/>
      <c r="G51" s="26"/>
      <c r="H51" s="20"/>
      <c r="I51" s="26">
        <v>8.714338</v>
      </c>
      <c r="J51" s="26">
        <v>4.5840000000000005</v>
      </c>
      <c r="K51" s="26"/>
      <c r="L51" s="26"/>
      <c r="M51" s="37">
        <f t="shared" si="13"/>
        <v>403.81606381</v>
      </c>
      <c r="N51" s="10">
        <v>-80.97007194000001</v>
      </c>
      <c r="O51" s="37">
        <f t="shared" si="9"/>
        <v>322.84599187</v>
      </c>
      <c r="P51" s="13">
        <v>0</v>
      </c>
      <c r="Q51" s="105">
        <f t="shared" si="10"/>
        <v>322.84599187</v>
      </c>
      <c r="R51" s="37">
        <f t="shared" si="11"/>
        <v>0.043242163390034824</v>
      </c>
    </row>
    <row r="52" spans="1:18" ht="15">
      <c r="A52" s="31"/>
      <c r="B52" s="112" t="s">
        <v>91</v>
      </c>
      <c r="C52" s="33">
        <v>1763.58456891</v>
      </c>
      <c r="D52" s="26">
        <v>306.91600414000004</v>
      </c>
      <c r="E52" s="20">
        <v>4254.96222295</v>
      </c>
      <c r="F52" s="20">
        <v>59.79141636</v>
      </c>
      <c r="G52" s="20">
        <v>135.50720699</v>
      </c>
      <c r="H52" s="20"/>
      <c r="I52" s="26">
        <v>2.825726</v>
      </c>
      <c r="J52" s="26"/>
      <c r="K52" s="26"/>
      <c r="L52" s="26"/>
      <c r="M52" s="37">
        <f t="shared" si="13"/>
        <v>6523.587145349999</v>
      </c>
      <c r="N52" s="13"/>
      <c r="O52" s="37">
        <f t="shared" si="9"/>
        <v>6523.587145349999</v>
      </c>
      <c r="P52" s="13"/>
      <c r="Q52" s="86">
        <f t="shared" si="10"/>
        <v>6523.587145349999</v>
      </c>
      <c r="R52" s="37">
        <f t="shared" si="11"/>
        <v>0.8737727223881596</v>
      </c>
    </row>
    <row r="53" spans="1:18" ht="74.25" customHeight="1">
      <c r="A53" s="31"/>
      <c r="B53" s="97" t="s">
        <v>92</v>
      </c>
      <c r="C53" s="33">
        <v>28.85251532</v>
      </c>
      <c r="D53" s="26">
        <v>0.05344627</v>
      </c>
      <c r="E53" s="20"/>
      <c r="F53" s="20"/>
      <c r="G53" s="20"/>
      <c r="H53" s="20"/>
      <c r="I53" s="26">
        <v>22.753529</v>
      </c>
      <c r="J53" s="26"/>
      <c r="K53" s="26"/>
      <c r="L53" s="26"/>
      <c r="M53" s="37">
        <f t="shared" si="13"/>
        <v>51.65949059</v>
      </c>
      <c r="N53" s="88">
        <v>-0.085373</v>
      </c>
      <c r="O53" s="37">
        <f t="shared" si="9"/>
        <v>51.57411759</v>
      </c>
      <c r="P53" s="13"/>
      <c r="Q53" s="86">
        <f t="shared" si="10"/>
        <v>51.57411759</v>
      </c>
      <c r="R53" s="37">
        <f t="shared" si="11"/>
        <v>0.0069078646651486745</v>
      </c>
    </row>
    <row r="54" spans="1:18" ht="15">
      <c r="A54" s="31"/>
      <c r="B54" s="112" t="s">
        <v>93</v>
      </c>
      <c r="C54" s="33">
        <v>79.5197162</v>
      </c>
      <c r="D54" s="26">
        <v>38.40697435</v>
      </c>
      <c r="E54" s="20"/>
      <c r="F54" s="20">
        <v>0.218823</v>
      </c>
      <c r="G54" s="20">
        <v>0</v>
      </c>
      <c r="H54" s="20"/>
      <c r="I54" s="26">
        <v>30.559224</v>
      </c>
      <c r="J54" s="26">
        <v>0</v>
      </c>
      <c r="K54" s="26"/>
      <c r="L54" s="26"/>
      <c r="M54" s="37">
        <f t="shared" si="13"/>
        <v>148.70473755</v>
      </c>
      <c r="N54" s="13"/>
      <c r="O54" s="37">
        <f t="shared" si="9"/>
        <v>148.70473755</v>
      </c>
      <c r="P54" s="13"/>
      <c r="Q54" s="86">
        <f t="shared" si="10"/>
        <v>148.70473755</v>
      </c>
      <c r="R54" s="37">
        <f t="shared" si="11"/>
        <v>0.019917591421109028</v>
      </c>
    </row>
    <row r="55" spans="1:18" s="9" customFormat="1" ht="31.5" customHeight="1">
      <c r="A55" s="36"/>
      <c r="B55" s="114" t="s">
        <v>94</v>
      </c>
      <c r="C55" s="33">
        <v>2.92265803</v>
      </c>
      <c r="D55" s="26">
        <v>0</v>
      </c>
      <c r="E55" s="20">
        <v>0</v>
      </c>
      <c r="F55" s="20"/>
      <c r="G55" s="20"/>
      <c r="H55" s="20"/>
      <c r="I55" s="26">
        <v>0</v>
      </c>
      <c r="J55" s="37">
        <v>0</v>
      </c>
      <c r="K55" s="37"/>
      <c r="L55" s="26"/>
      <c r="M55" s="37">
        <f t="shared" si="13"/>
        <v>2.92265803</v>
      </c>
      <c r="N55" s="10">
        <v>0</v>
      </c>
      <c r="O55" s="37">
        <f t="shared" si="9"/>
        <v>2.92265803</v>
      </c>
      <c r="P55" s="13"/>
      <c r="Q55" s="86">
        <f t="shared" si="10"/>
        <v>2.92265803</v>
      </c>
      <c r="R55" s="37">
        <f t="shared" si="11"/>
        <v>0.00039146236672917223</v>
      </c>
    </row>
    <row r="56" spans="1:18" ht="19.5" customHeight="1">
      <c r="A56" s="31"/>
      <c r="B56" s="108" t="s">
        <v>95</v>
      </c>
      <c r="C56" s="37">
        <f>SUM(C57:C58)</f>
        <v>245.66207666</v>
      </c>
      <c r="D56" s="37">
        <f>D57+D58</f>
        <v>67.33981052333333</v>
      </c>
      <c r="E56" s="38">
        <f aca="true" t="shared" si="15" ref="E56:L56">E57+E58</f>
        <v>0</v>
      </c>
      <c r="F56" s="38">
        <f t="shared" si="15"/>
        <v>0</v>
      </c>
      <c r="G56" s="38">
        <f t="shared" si="15"/>
        <v>0</v>
      </c>
      <c r="H56" s="38">
        <f t="shared" si="15"/>
        <v>0</v>
      </c>
      <c r="I56" s="37">
        <f t="shared" si="15"/>
        <v>2.129799</v>
      </c>
      <c r="J56" s="37">
        <f t="shared" si="15"/>
        <v>0</v>
      </c>
      <c r="K56" s="26">
        <f t="shared" si="15"/>
        <v>0</v>
      </c>
      <c r="L56" s="37">
        <f t="shared" si="15"/>
        <v>0</v>
      </c>
      <c r="M56" s="37">
        <f t="shared" si="13"/>
        <v>315.13168618333333</v>
      </c>
      <c r="N56" s="37">
        <f>N57+N58</f>
        <v>0</v>
      </c>
      <c r="O56" s="37">
        <f t="shared" si="9"/>
        <v>315.13168618333333</v>
      </c>
      <c r="P56" s="13">
        <f>P57+P58</f>
        <v>0</v>
      </c>
      <c r="Q56" s="86">
        <f>O56+P56</f>
        <v>315.13168618333333</v>
      </c>
      <c r="R56" s="37">
        <f t="shared" si="11"/>
        <v>0.04220890519466024</v>
      </c>
    </row>
    <row r="57" spans="1:18" ht="19.5" customHeight="1">
      <c r="A57" s="31"/>
      <c r="B57" s="112" t="s">
        <v>96</v>
      </c>
      <c r="C57" s="26">
        <v>245.66207666</v>
      </c>
      <c r="D57" s="33">
        <v>63.05190052333333</v>
      </c>
      <c r="E57" s="20"/>
      <c r="F57" s="20"/>
      <c r="G57" s="20"/>
      <c r="H57" s="20"/>
      <c r="I57" s="26">
        <v>2.129799</v>
      </c>
      <c r="J57" s="26">
        <v>0</v>
      </c>
      <c r="K57" s="37">
        <v>0</v>
      </c>
      <c r="L57" s="33">
        <v>0</v>
      </c>
      <c r="M57" s="37">
        <f t="shared" si="13"/>
        <v>310.8437761833333</v>
      </c>
      <c r="N57" s="37">
        <v>0</v>
      </c>
      <c r="O57" s="37">
        <f t="shared" si="9"/>
        <v>310.8437761833333</v>
      </c>
      <c r="P57" s="13"/>
      <c r="Q57" s="86">
        <f t="shared" si="10"/>
        <v>310.8437761833333</v>
      </c>
      <c r="R57" s="37">
        <f t="shared" si="11"/>
        <v>0.041634580254933475</v>
      </c>
    </row>
    <row r="58" spans="1:18" ht="19.5" customHeight="1">
      <c r="A58" s="31"/>
      <c r="B58" s="112" t="s">
        <v>97</v>
      </c>
      <c r="C58" s="26">
        <v>0</v>
      </c>
      <c r="D58" s="33">
        <v>4.28791</v>
      </c>
      <c r="E58" s="35"/>
      <c r="F58" s="35">
        <v>0</v>
      </c>
      <c r="G58" s="35"/>
      <c r="H58" s="35"/>
      <c r="I58" s="26"/>
      <c r="J58" s="37"/>
      <c r="K58" s="37"/>
      <c r="L58" s="33"/>
      <c r="M58" s="37">
        <f t="shared" si="13"/>
        <v>4.28791</v>
      </c>
      <c r="N58" s="88"/>
      <c r="O58" s="37">
        <f t="shared" si="9"/>
        <v>4.28791</v>
      </c>
      <c r="P58" s="13"/>
      <c r="Q58" s="86">
        <f t="shared" si="10"/>
        <v>4.28791</v>
      </c>
      <c r="R58" s="37">
        <f t="shared" si="11"/>
        <v>0.0005743249397267613</v>
      </c>
    </row>
    <row r="59" spans="1:18" ht="23.25" customHeight="1">
      <c r="A59" s="31"/>
      <c r="B59" s="108" t="s">
        <v>77</v>
      </c>
      <c r="C59" s="34">
        <f>C60+C61</f>
        <v>194.14420397</v>
      </c>
      <c r="D59" s="34">
        <f>D60+D61</f>
        <v>352.62003579000003</v>
      </c>
      <c r="E59" s="34">
        <f>E60+E61</f>
        <v>0</v>
      </c>
      <c r="F59" s="34">
        <f>F60+F61</f>
        <v>0</v>
      </c>
      <c r="G59" s="34">
        <f>G60+G61</f>
        <v>0</v>
      </c>
      <c r="H59" s="35"/>
      <c r="I59" s="34">
        <f>I60+I61</f>
        <v>1.361724</v>
      </c>
      <c r="J59" s="37"/>
      <c r="K59" s="37">
        <f>K60+K61</f>
        <v>0</v>
      </c>
      <c r="L59" s="34">
        <f>L60+L61</f>
        <v>0</v>
      </c>
      <c r="M59" s="37">
        <f t="shared" si="13"/>
        <v>548.12596376</v>
      </c>
      <c r="N59" s="34">
        <f>N60+N61</f>
        <v>0</v>
      </c>
      <c r="O59" s="37">
        <f t="shared" si="9"/>
        <v>548.12596376</v>
      </c>
      <c r="P59" s="34">
        <f>P60+P61</f>
        <v>-548.12596376</v>
      </c>
      <c r="Q59" s="86">
        <f t="shared" si="10"/>
        <v>0</v>
      </c>
      <c r="R59" s="37">
        <f t="shared" si="11"/>
        <v>0</v>
      </c>
    </row>
    <row r="60" spans="1:18" ht="15">
      <c r="A60" s="31"/>
      <c r="B60" s="115" t="s">
        <v>98</v>
      </c>
      <c r="C60" s="39"/>
      <c r="D60" s="33">
        <v>0</v>
      </c>
      <c r="E60" s="35">
        <v>0</v>
      </c>
      <c r="F60" s="35">
        <v>0</v>
      </c>
      <c r="G60" s="35"/>
      <c r="H60" s="35">
        <v>0</v>
      </c>
      <c r="I60" s="33">
        <v>0</v>
      </c>
      <c r="J60" s="37"/>
      <c r="K60" s="37"/>
      <c r="L60" s="33"/>
      <c r="M60" s="27">
        <f t="shared" si="13"/>
        <v>0</v>
      </c>
      <c r="N60" s="13"/>
      <c r="O60" s="37">
        <f t="shared" si="9"/>
        <v>0</v>
      </c>
      <c r="P60" s="13">
        <f>-O60</f>
        <v>0</v>
      </c>
      <c r="Q60" s="86"/>
      <c r="R60" s="37">
        <f t="shared" si="11"/>
        <v>0</v>
      </c>
    </row>
    <row r="61" spans="1:18" ht="19.5" customHeight="1">
      <c r="A61" s="31"/>
      <c r="B61" s="115" t="s">
        <v>99</v>
      </c>
      <c r="C61" s="33">
        <v>194.14420397</v>
      </c>
      <c r="D61" s="33">
        <v>352.62003579000003</v>
      </c>
      <c r="E61" s="35">
        <v>0</v>
      </c>
      <c r="F61" s="35">
        <v>0</v>
      </c>
      <c r="G61" s="35"/>
      <c r="H61" s="35">
        <v>0</v>
      </c>
      <c r="I61" s="33">
        <v>1.361724</v>
      </c>
      <c r="J61" s="37"/>
      <c r="K61" s="37"/>
      <c r="L61" s="33">
        <v>0</v>
      </c>
      <c r="M61" s="37">
        <f t="shared" si="13"/>
        <v>548.12596376</v>
      </c>
      <c r="N61" s="10">
        <v>0</v>
      </c>
      <c r="O61" s="37">
        <f t="shared" si="9"/>
        <v>548.12596376</v>
      </c>
      <c r="P61" s="13">
        <f>-O61</f>
        <v>-548.12596376</v>
      </c>
      <c r="Q61" s="86">
        <f t="shared" si="10"/>
        <v>0</v>
      </c>
      <c r="R61" s="37">
        <f t="shared" si="11"/>
        <v>0</v>
      </c>
    </row>
    <row r="62" spans="1:18" ht="34.5" customHeight="1">
      <c r="A62" s="31"/>
      <c r="B62" s="116" t="s">
        <v>100</v>
      </c>
      <c r="C62" s="33">
        <v>0</v>
      </c>
      <c r="D62" s="33">
        <v>0</v>
      </c>
      <c r="E62" s="35"/>
      <c r="F62" s="35"/>
      <c r="G62" s="35"/>
      <c r="H62" s="35"/>
      <c r="I62" s="35">
        <v>0</v>
      </c>
      <c r="J62" s="37"/>
      <c r="K62" s="33"/>
      <c r="L62" s="33"/>
      <c r="M62" s="37">
        <f t="shared" si="13"/>
        <v>0</v>
      </c>
      <c r="N62" s="13"/>
      <c r="O62" s="37">
        <f t="shared" si="9"/>
        <v>0</v>
      </c>
      <c r="P62" s="13"/>
      <c r="Q62" s="86">
        <f t="shared" si="10"/>
        <v>0</v>
      </c>
      <c r="R62" s="37">
        <f t="shared" si="11"/>
        <v>0</v>
      </c>
    </row>
    <row r="63" spans="2:18" ht="12" customHeight="1">
      <c r="B63" s="116"/>
      <c r="C63" s="33"/>
      <c r="D63" s="33"/>
      <c r="E63" s="35"/>
      <c r="F63" s="35"/>
      <c r="G63" s="35"/>
      <c r="H63" s="35"/>
      <c r="I63" s="29"/>
      <c r="J63" s="37"/>
      <c r="K63" s="33"/>
      <c r="L63" s="33"/>
      <c r="M63" s="37"/>
      <c r="N63" s="13"/>
      <c r="O63" s="37"/>
      <c r="P63" s="13"/>
      <c r="Q63" s="86"/>
      <c r="R63" s="37"/>
    </row>
    <row r="64" spans="2:18" ht="34.5" customHeight="1" thickBot="1">
      <c r="B64" s="117" t="s">
        <v>101</v>
      </c>
      <c r="C64" s="118">
        <f aca="true" t="shared" si="16" ref="C64:L64">C16-C42</f>
        <v>3143.642173860001</v>
      </c>
      <c r="D64" s="118">
        <f t="shared" si="16"/>
        <v>1518.6527107966663</v>
      </c>
      <c r="E64" s="119">
        <f t="shared" si="16"/>
        <v>-1159.3758760100009</v>
      </c>
      <c r="F64" s="119">
        <f t="shared" si="16"/>
        <v>72.89601430000002</v>
      </c>
      <c r="G64" s="119">
        <f t="shared" si="16"/>
        <v>73.77389988999971</v>
      </c>
      <c r="H64" s="119">
        <f t="shared" si="16"/>
        <v>0</v>
      </c>
      <c r="I64" s="118">
        <f t="shared" si="16"/>
        <v>519.4146086666667</v>
      </c>
      <c r="J64" s="118">
        <f t="shared" si="16"/>
        <v>14.658999999999999</v>
      </c>
      <c r="K64" s="118">
        <f t="shared" si="16"/>
        <v>23.103255439999998</v>
      </c>
      <c r="L64" s="118">
        <f t="shared" si="16"/>
        <v>15.296310000000005</v>
      </c>
      <c r="M64" s="118">
        <f>SUM(C64:L64)</f>
        <v>4222.062096943332</v>
      </c>
      <c r="N64" s="120">
        <f>N16-N42</f>
        <v>0</v>
      </c>
      <c r="O64" s="118">
        <f>O16-O42</f>
        <v>4222.062096943329</v>
      </c>
      <c r="P64" s="118">
        <f>P16-P42</f>
        <v>515.62596376</v>
      </c>
      <c r="Q64" s="121">
        <f>Q16-Q42</f>
        <v>4737.688060703329</v>
      </c>
      <c r="R64" s="122">
        <f>Q64/$Q$7*100</f>
        <v>0.6345684517416729</v>
      </c>
    </row>
    <row r="65" spans="2:18" ht="67.5" customHeight="1" hidden="1">
      <c r="B65" s="123" t="s">
        <v>102</v>
      </c>
      <c r="C65" s="29"/>
      <c r="D65" s="29"/>
      <c r="E65" s="18">
        <f>E64-E79</f>
        <v>-1213.9138760100013</v>
      </c>
      <c r="F65" s="18">
        <f>F64-F79</f>
        <v>-316.20498570000007</v>
      </c>
      <c r="G65" s="18">
        <f>G64-G79</f>
        <v>261.17389988999753</v>
      </c>
      <c r="H65" s="18"/>
      <c r="I65" s="29"/>
      <c r="J65" s="29"/>
      <c r="K65" s="29"/>
      <c r="L65" s="29">
        <f>L61+N61+L64+N64</f>
        <v>15.296310000000005</v>
      </c>
      <c r="M65" s="29"/>
      <c r="N65" s="124"/>
      <c r="O65" s="29"/>
      <c r="P65" s="29"/>
      <c r="Q65" s="84">
        <f>Q64-6736.7</f>
        <v>-1999.0119392966708</v>
      </c>
      <c r="R65" s="125"/>
    </row>
    <row r="66" spans="2:18" ht="26.25" customHeight="1" hidden="1">
      <c r="B66" s="123"/>
      <c r="C66" s="29">
        <f>C36/C51*100</f>
        <v>2.148102059231945</v>
      </c>
      <c r="D66" s="29">
        <f>D36/D51*100</f>
        <v>14.510520566601883</v>
      </c>
      <c r="E66" s="29" t="e">
        <f>E36/E51*100</f>
        <v>#DIV/0!</v>
      </c>
      <c r="F66" s="29" t="e">
        <f>F36/F51*100</f>
        <v>#DIV/0!</v>
      </c>
      <c r="G66" s="29" t="e">
        <f>G36/G51*100</f>
        <v>#DIV/0!</v>
      </c>
      <c r="H66" s="29"/>
      <c r="I66" s="29">
        <f>I36/I51*100</f>
        <v>75.09463139942471</v>
      </c>
      <c r="J66" s="29"/>
      <c r="K66" s="29"/>
      <c r="L66" s="29">
        <v>-504.763</v>
      </c>
      <c r="M66" s="29"/>
      <c r="N66" s="124"/>
      <c r="O66" s="29"/>
      <c r="P66" s="29"/>
      <c r="Q66" s="84"/>
      <c r="R66" s="125"/>
    </row>
    <row r="67" spans="2:18" ht="26.25" customHeight="1" hidden="1">
      <c r="B67" s="123"/>
      <c r="C67" s="29"/>
      <c r="D67" s="29"/>
      <c r="E67" s="18"/>
      <c r="F67" s="18"/>
      <c r="G67" s="18"/>
      <c r="H67" s="18"/>
      <c r="I67" s="29"/>
      <c r="J67" s="29"/>
      <c r="K67" s="29"/>
      <c r="L67" s="29">
        <f>SUM(L65:L66)</f>
        <v>-489.46668999999997</v>
      </c>
      <c r="M67" s="29"/>
      <c r="N67" s="124"/>
      <c r="O67" s="29"/>
      <c r="P67" s="29"/>
      <c r="Q67" s="84"/>
      <c r="R67" s="125"/>
    </row>
    <row r="68" spans="2:18" ht="26.25" customHeight="1" hidden="1">
      <c r="B68" s="123"/>
      <c r="C68" s="126">
        <f>C64-C79</f>
        <v>3720.771173860002</v>
      </c>
      <c r="D68" s="126"/>
      <c r="E68" s="127"/>
      <c r="F68" s="127">
        <f>F64-F79</f>
        <v>-316.20498570000007</v>
      </c>
      <c r="G68" s="127">
        <f>G64-G79</f>
        <v>261.17389988999753</v>
      </c>
      <c r="H68" s="127"/>
      <c r="I68" s="126"/>
      <c r="J68" s="126"/>
      <c r="K68" s="126"/>
      <c r="L68" s="126"/>
      <c r="M68" s="126"/>
      <c r="N68" s="128"/>
      <c r="O68" s="126"/>
      <c r="P68" s="126"/>
      <c r="Q68" s="84">
        <v>-1046</v>
      </c>
      <c r="R68" s="129"/>
    </row>
    <row r="69" spans="2:18" s="40" customFormat="1" ht="27.75" customHeight="1" hidden="1">
      <c r="B69" s="130" t="s">
        <v>103</v>
      </c>
      <c r="C69" s="131"/>
      <c r="D69" s="131" t="s">
        <v>104</v>
      </c>
      <c r="E69" s="131"/>
      <c r="F69" s="131"/>
      <c r="G69" s="131"/>
      <c r="H69" s="131"/>
      <c r="I69" s="131"/>
      <c r="J69" s="131"/>
      <c r="K69" s="131"/>
      <c r="L69" s="132">
        <f>L61+N61+L64+N64</f>
        <v>15.296310000000005</v>
      </c>
      <c r="M69" s="131">
        <v>492.5</v>
      </c>
      <c r="N69" s="131"/>
      <c r="O69" s="131"/>
      <c r="P69" s="131"/>
      <c r="Q69" s="133">
        <f>Q68+Q64</f>
        <v>3691.688060703329</v>
      </c>
      <c r="R69" s="134"/>
    </row>
    <row r="70" spans="2:18" ht="11.25" customHeight="1" hidden="1">
      <c r="B70" s="123"/>
      <c r="C70" s="126"/>
      <c r="D70" s="126"/>
      <c r="E70" s="127"/>
      <c r="F70" s="127"/>
      <c r="G70" s="127"/>
      <c r="H70" s="127"/>
      <c r="I70" s="126"/>
      <c r="J70" s="126"/>
      <c r="K70" s="126"/>
      <c r="L70" s="126"/>
      <c r="M70" s="126"/>
      <c r="N70" s="128"/>
      <c r="O70" s="126"/>
      <c r="P70" s="126"/>
      <c r="Q70" s="84"/>
      <c r="R70" s="129"/>
    </row>
    <row r="71" spans="2:18" ht="27.75" customHeight="1" hidden="1">
      <c r="B71" s="123"/>
      <c r="C71" s="126">
        <v>-4285.273991000004</v>
      </c>
      <c r="D71" s="126">
        <v>1674.069650999998</v>
      </c>
      <c r="E71" s="127">
        <v>486.05</v>
      </c>
      <c r="F71" s="127">
        <v>-9.816633000000081</v>
      </c>
      <c r="G71" s="127">
        <v>-726.8007583000003</v>
      </c>
      <c r="H71" s="127">
        <v>0</v>
      </c>
      <c r="I71" s="126">
        <v>766.1100380000003</v>
      </c>
      <c r="J71" s="126">
        <v>0</v>
      </c>
      <c r="K71" s="126">
        <v>94.15456300000001</v>
      </c>
      <c r="L71" s="126">
        <v>-6.356559999999945</v>
      </c>
      <c r="M71" s="126">
        <v>-2705.5956304000047</v>
      </c>
      <c r="N71" s="128">
        <v>-0.029000000001360604</v>
      </c>
      <c r="O71" s="126">
        <v>-2705.6246304000088</v>
      </c>
      <c r="P71" s="126">
        <v>557.775723</v>
      </c>
      <c r="Q71" s="84">
        <v>-2147.84890740001</v>
      </c>
      <c r="R71" s="129"/>
    </row>
    <row r="72" spans="2:18" ht="27.75" customHeight="1" hidden="1">
      <c r="B72" s="123"/>
      <c r="C72" s="126">
        <f>C64-C71</f>
        <v>7428.916164860005</v>
      </c>
      <c r="D72" s="126">
        <f aca="true" t="shared" si="17" ref="D72:Q72">D64-D71</f>
        <v>-155.4169402033317</v>
      </c>
      <c r="E72" s="126">
        <f t="shared" si="17"/>
        <v>-1645.4258760100008</v>
      </c>
      <c r="F72" s="126">
        <f t="shared" si="17"/>
        <v>82.7126473000001</v>
      </c>
      <c r="G72" s="126">
        <f t="shared" si="17"/>
        <v>800.57465819</v>
      </c>
      <c r="H72" s="126">
        <f t="shared" si="17"/>
        <v>0</v>
      </c>
      <c r="I72" s="126">
        <f t="shared" si="17"/>
        <v>-246.69542933333355</v>
      </c>
      <c r="J72" s="126">
        <f t="shared" si="17"/>
        <v>14.658999999999999</v>
      </c>
      <c r="K72" s="126">
        <f t="shared" si="17"/>
        <v>-71.05130756000001</v>
      </c>
      <c r="L72" s="126">
        <f t="shared" si="17"/>
        <v>21.65286999999995</v>
      </c>
      <c r="M72" s="126">
        <f t="shared" si="17"/>
        <v>6927.657727343337</v>
      </c>
      <c r="N72" s="126">
        <f t="shared" si="17"/>
        <v>0.029000000001360604</v>
      </c>
      <c r="O72" s="126">
        <f t="shared" si="17"/>
        <v>6927.686727343338</v>
      </c>
      <c r="P72" s="126">
        <f t="shared" si="17"/>
        <v>-42.14975923999998</v>
      </c>
      <c r="Q72" s="84">
        <f t="shared" si="17"/>
        <v>6885.536968103339</v>
      </c>
      <c r="R72" s="129"/>
    </row>
    <row r="73" spans="2:18" ht="27.75" customHeight="1" hidden="1">
      <c r="B73" s="123"/>
      <c r="C73" s="126"/>
      <c r="D73" s="126"/>
      <c r="E73" s="126">
        <f>E74+F74+G74+H74</f>
        <v>65873.854</v>
      </c>
      <c r="F73" s="126">
        <f>E16+F16+G16</f>
        <v>5175.46129535</v>
      </c>
      <c r="G73" s="126">
        <v>18224.244</v>
      </c>
      <c r="H73" s="126"/>
      <c r="I73" s="126"/>
      <c r="J73" s="126"/>
      <c r="K73" s="126"/>
      <c r="L73" s="126"/>
      <c r="M73" s="126"/>
      <c r="N73" s="126"/>
      <c r="O73" s="126"/>
      <c r="P73" s="126"/>
      <c r="Q73" s="84"/>
      <c r="R73" s="129"/>
    </row>
    <row r="74" spans="2:18" ht="24.75" customHeight="1" hidden="1">
      <c r="B74" s="135" t="s">
        <v>105</v>
      </c>
      <c r="C74" s="136">
        <v>73151.598</v>
      </c>
      <c r="D74" s="131">
        <v>14426.39</v>
      </c>
      <c r="E74" s="136">
        <v>45587.836</v>
      </c>
      <c r="F74" s="136">
        <v>1463.428</v>
      </c>
      <c r="G74" s="136">
        <v>18224.2</v>
      </c>
      <c r="H74" s="136">
        <v>598.39</v>
      </c>
      <c r="I74" s="131">
        <v>12029.4</v>
      </c>
      <c r="J74" s="131"/>
      <c r="K74" s="131">
        <v>466.085</v>
      </c>
      <c r="L74" s="126"/>
      <c r="M74" s="126"/>
      <c r="N74" s="128"/>
      <c r="O74" s="126"/>
      <c r="P74" s="126"/>
      <c r="Q74" s="84">
        <v>1405.6</v>
      </c>
      <c r="R74" s="129"/>
    </row>
    <row r="75" spans="2:18" ht="24.75" customHeight="1" hidden="1">
      <c r="B75" s="135" t="s">
        <v>106</v>
      </c>
      <c r="C75" s="131"/>
      <c r="D75" s="131"/>
      <c r="E75" s="136"/>
      <c r="F75" s="136"/>
      <c r="G75" s="136"/>
      <c r="H75" s="136"/>
      <c r="I75" s="131">
        <v>870.363</v>
      </c>
      <c r="J75" s="131"/>
      <c r="K75" s="131"/>
      <c r="L75" s="126"/>
      <c r="M75" s="126"/>
      <c r="N75" s="128"/>
      <c r="O75" s="126"/>
      <c r="P75" s="126"/>
      <c r="Q75" s="84"/>
      <c r="R75" s="129"/>
    </row>
    <row r="76" spans="2:18" ht="24.75" customHeight="1" hidden="1">
      <c r="B76" s="135"/>
      <c r="C76" s="131"/>
      <c r="D76" s="131"/>
      <c r="E76" s="136"/>
      <c r="F76" s="136"/>
      <c r="G76" s="136"/>
      <c r="H76" s="136"/>
      <c r="I76" s="131"/>
      <c r="J76" s="131"/>
      <c r="K76" s="131"/>
      <c r="L76" s="126"/>
      <c r="M76" s="126"/>
      <c r="N76" s="128"/>
      <c r="O76" s="126"/>
      <c r="P76" s="126"/>
      <c r="Q76" s="84"/>
      <c r="R76" s="129"/>
    </row>
    <row r="77" spans="2:18" ht="24.75" customHeight="1" hidden="1">
      <c r="B77" s="135" t="s">
        <v>107</v>
      </c>
      <c r="C77" s="136">
        <v>73728.727</v>
      </c>
      <c r="D77" s="131">
        <v>10420.85</v>
      </c>
      <c r="E77" s="136">
        <v>45533.298</v>
      </c>
      <c r="F77" s="136">
        <v>1074.327</v>
      </c>
      <c r="G77" s="136">
        <v>18411.6</v>
      </c>
      <c r="H77" s="136"/>
      <c r="I77" s="131">
        <f>467.366+765.374+238.562</f>
        <v>1471.3020000000001</v>
      </c>
      <c r="J77" s="131"/>
      <c r="K77" s="131">
        <v>738.089</v>
      </c>
      <c r="L77" s="126"/>
      <c r="M77" s="126"/>
      <c r="N77" s="126"/>
      <c r="O77" s="126"/>
      <c r="P77" s="126"/>
      <c r="Q77" s="84">
        <f>Q64+Q74</f>
        <v>6143.288060703329</v>
      </c>
      <c r="R77" s="129"/>
    </row>
    <row r="78" spans="2:18" ht="12" customHeight="1" hidden="1">
      <c r="B78" s="137"/>
      <c r="C78" s="131"/>
      <c r="D78" s="131"/>
      <c r="E78" s="136"/>
      <c r="F78" s="136"/>
      <c r="G78" s="136"/>
      <c r="H78" s="136"/>
      <c r="I78" s="131"/>
      <c r="J78" s="131"/>
      <c r="K78" s="131" t="s">
        <v>108</v>
      </c>
      <c r="L78" s="126"/>
      <c r="M78" s="126"/>
      <c r="N78" s="128"/>
      <c r="O78" s="126"/>
      <c r="P78" s="126"/>
      <c r="Q78" s="84"/>
      <c r="R78" s="129"/>
    </row>
    <row r="79" spans="2:18" s="40" customFormat="1" ht="15" customHeight="1" hidden="1">
      <c r="B79" s="138" t="s">
        <v>101</v>
      </c>
      <c r="C79" s="131">
        <f>C74-C77</f>
        <v>-577.1290000000008</v>
      </c>
      <c r="D79" s="131">
        <f>D74-D77</f>
        <v>4005.539999999999</v>
      </c>
      <c r="E79" s="136">
        <f>E74-E77</f>
        <v>54.538000000000466</v>
      </c>
      <c r="F79" s="136">
        <f>F74-F77</f>
        <v>389.1010000000001</v>
      </c>
      <c r="G79" s="136">
        <f>G74-G77</f>
        <v>-187.39999999999782</v>
      </c>
      <c r="H79" s="136">
        <v>456</v>
      </c>
      <c r="I79" s="131">
        <f>I74-I77</f>
        <v>10558.098</v>
      </c>
      <c r="J79" s="131">
        <f>J74-J77</f>
        <v>0</v>
      </c>
      <c r="K79" s="131">
        <f>K74-K77</f>
        <v>-272.0040000000001</v>
      </c>
      <c r="L79" s="131"/>
      <c r="M79" s="131"/>
      <c r="N79" s="139"/>
      <c r="O79" s="131"/>
      <c r="P79" s="131"/>
      <c r="Q79" s="133"/>
      <c r="R79" s="140"/>
    </row>
    <row r="80" spans="2:18" s="40" customFormat="1" ht="15" customHeight="1" hidden="1">
      <c r="B80" s="135" t="s">
        <v>109</v>
      </c>
      <c r="C80" s="131">
        <f>C74-C75-C76-C77</f>
        <v>-577.1290000000008</v>
      </c>
      <c r="D80" s="131"/>
      <c r="E80" s="136"/>
      <c r="F80" s="136"/>
      <c r="G80" s="136"/>
      <c r="H80" s="136"/>
      <c r="I80" s="131">
        <f>509.888+178</f>
        <v>687.8879999999999</v>
      </c>
      <c r="J80" s="131"/>
      <c r="K80" s="131"/>
      <c r="L80" s="131"/>
      <c r="M80" s="131"/>
      <c r="N80" s="139"/>
      <c r="O80" s="131"/>
      <c r="P80" s="131"/>
      <c r="Q80" s="133"/>
      <c r="R80" s="140"/>
    </row>
    <row r="81" spans="2:18" s="40" customFormat="1" ht="15" customHeight="1" hidden="1">
      <c r="B81" s="135"/>
      <c r="C81" s="131"/>
      <c r="D81" s="131"/>
      <c r="E81" s="136" t="e">
        <f>#REF!-E77</f>
        <v>#REF!</v>
      </c>
      <c r="F81" s="136" t="e">
        <f>#REF!-F77</f>
        <v>#REF!</v>
      </c>
      <c r="G81" s="136" t="e">
        <f>#REF!-G77</f>
        <v>#REF!</v>
      </c>
      <c r="H81" s="136"/>
      <c r="I81" s="131">
        <f>I79-I80</f>
        <v>9870.21</v>
      </c>
      <c r="J81" s="131"/>
      <c r="K81" s="131"/>
      <c r="L81" s="131">
        <f>L64+L61+N61+N64</f>
        <v>15.296310000000005</v>
      </c>
      <c r="M81" s="131"/>
      <c r="N81" s="139"/>
      <c r="O81" s="131"/>
      <c r="P81" s="131"/>
      <c r="Q81" s="133"/>
      <c r="R81" s="140"/>
    </row>
    <row r="82" spans="2:18" s="40" customFormat="1" ht="15" customHeight="1" hidden="1">
      <c r="B82" s="135"/>
      <c r="C82" s="131"/>
      <c r="D82" s="131"/>
      <c r="E82" s="136"/>
      <c r="F82" s="136"/>
      <c r="G82" s="136"/>
      <c r="H82" s="136"/>
      <c r="I82" s="131"/>
      <c r="J82" s="131"/>
      <c r="K82" s="131"/>
      <c r="L82" s="131"/>
      <c r="M82" s="131"/>
      <c r="N82" s="139"/>
      <c r="O82" s="131"/>
      <c r="P82" s="131"/>
      <c r="Q82" s="133"/>
      <c r="R82" s="140"/>
    </row>
    <row r="83" spans="2:18" s="40" customFormat="1" ht="15" customHeight="1" hidden="1">
      <c r="B83" s="135"/>
      <c r="C83" s="131"/>
      <c r="D83" s="131"/>
      <c r="E83" s="136"/>
      <c r="F83" s="136"/>
      <c r="G83" s="136"/>
      <c r="H83" s="136"/>
      <c r="I83" s="131"/>
      <c r="J83" s="131"/>
      <c r="K83" s="131"/>
      <c r="L83" s="131"/>
      <c r="M83" s="131"/>
      <c r="N83" s="139"/>
      <c r="O83" s="131"/>
      <c r="P83" s="131"/>
      <c r="Q83" s="133"/>
      <c r="R83" s="140"/>
    </row>
    <row r="84" spans="2:18" ht="21" customHeight="1" hidden="1">
      <c r="B84" s="14"/>
      <c r="C84" s="126"/>
      <c r="D84" s="126"/>
      <c r="E84" s="141"/>
      <c r="F84" s="127"/>
      <c r="G84" s="127"/>
      <c r="H84" s="127"/>
      <c r="I84" s="126"/>
      <c r="J84" s="126"/>
      <c r="K84" s="126"/>
      <c r="L84" s="126"/>
      <c r="M84" s="126"/>
      <c r="N84" s="128"/>
      <c r="O84" s="126"/>
      <c r="P84" s="126"/>
      <c r="Q84" s="84"/>
      <c r="R84" s="129"/>
    </row>
    <row r="85" spans="2:18" ht="21" customHeight="1" hidden="1">
      <c r="B85" s="14"/>
      <c r="C85" s="126"/>
      <c r="D85" s="126"/>
      <c r="E85" s="127"/>
      <c r="F85" s="127"/>
      <c r="G85" s="127"/>
      <c r="H85" s="127"/>
      <c r="I85" s="126"/>
      <c r="J85" s="126"/>
      <c r="K85" s="126"/>
      <c r="L85" s="126"/>
      <c r="M85" s="126"/>
      <c r="N85" s="128"/>
      <c r="O85" s="126"/>
      <c r="P85" s="126"/>
      <c r="Q85" s="84"/>
      <c r="R85" s="129"/>
    </row>
    <row r="86" spans="2:18" ht="21" customHeight="1" hidden="1">
      <c r="B86" s="14"/>
      <c r="C86" s="126"/>
      <c r="D86" s="126"/>
      <c r="E86" s="127"/>
      <c r="F86" s="127"/>
      <c r="G86" s="127"/>
      <c r="H86" s="127"/>
      <c r="I86" s="126"/>
      <c r="J86" s="126"/>
      <c r="K86" s="126"/>
      <c r="L86" s="126"/>
      <c r="M86" s="126"/>
      <c r="N86" s="128"/>
      <c r="O86" s="126"/>
      <c r="P86" s="126"/>
      <c r="Q86" s="84"/>
      <c r="R86" s="129"/>
    </row>
    <row r="87" spans="2:18" ht="21" customHeight="1" hidden="1">
      <c r="B87" s="142"/>
      <c r="C87" s="126"/>
      <c r="D87" s="126"/>
      <c r="E87" s="127"/>
      <c r="F87" s="127"/>
      <c r="G87" s="127"/>
      <c r="H87" s="127"/>
      <c r="I87" s="126"/>
      <c r="J87" s="126"/>
      <c r="K87" s="126"/>
      <c r="L87" s="126"/>
      <c r="M87" s="126"/>
      <c r="N87" s="128"/>
      <c r="O87" s="126"/>
      <c r="P87" s="126"/>
      <c r="Q87" s="84"/>
      <c r="R87" s="129"/>
    </row>
    <row r="88" spans="2:18" ht="12" customHeight="1" hidden="1">
      <c r="B88" s="123"/>
      <c r="C88" s="126"/>
      <c r="D88" s="126"/>
      <c r="E88" s="143" t="s">
        <v>110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84"/>
      <c r="R88" s="129"/>
    </row>
    <row r="89" spans="2:18" ht="30" customHeight="1" hidden="1">
      <c r="B89" s="123"/>
      <c r="C89" s="126"/>
      <c r="D89" s="126"/>
      <c r="E89" s="127"/>
      <c r="F89" s="141"/>
      <c r="G89" s="127"/>
      <c r="H89" s="127"/>
      <c r="I89" s="126"/>
      <c r="J89" s="126"/>
      <c r="K89" s="126"/>
      <c r="L89" s="126"/>
      <c r="M89" s="126"/>
      <c r="N89" s="126"/>
      <c r="O89" s="126"/>
      <c r="P89" s="126"/>
      <c r="Q89" s="84"/>
      <c r="R89" s="126"/>
    </row>
    <row r="90" spans="2:18" ht="12" customHeight="1" hidden="1">
      <c r="B90" s="123"/>
      <c r="C90" s="126"/>
      <c r="D90" s="126"/>
      <c r="E90" s="127"/>
      <c r="F90" s="127"/>
      <c r="G90" s="127"/>
      <c r="H90" s="127"/>
      <c r="I90" s="126"/>
      <c r="J90" s="126"/>
      <c r="K90" s="126"/>
      <c r="L90" s="126"/>
      <c r="M90" s="126"/>
      <c r="N90" s="128"/>
      <c r="O90" s="126"/>
      <c r="P90" s="126"/>
      <c r="Q90" s="84"/>
      <c r="R90" s="129"/>
    </row>
    <row r="91" spans="2:18" ht="15.75" customHeight="1" hidden="1">
      <c r="B91" s="144"/>
      <c r="C91" s="126"/>
      <c r="D91" s="126"/>
      <c r="E91" s="145"/>
      <c r="F91" s="141"/>
      <c r="G91" s="127"/>
      <c r="H91" s="127"/>
      <c r="I91" s="126"/>
      <c r="J91" s="126"/>
      <c r="K91" s="126"/>
      <c r="L91" s="126"/>
      <c r="M91" s="126"/>
      <c r="N91" s="128"/>
      <c r="O91" s="126"/>
      <c r="P91" s="126"/>
      <c r="Q91" s="84"/>
      <c r="R91" s="146"/>
    </row>
    <row r="92" spans="2:18" ht="16.5" customHeight="1" hidden="1">
      <c r="B92" s="147"/>
      <c r="C92" s="126"/>
      <c r="D92" s="126"/>
      <c r="E92" s="127"/>
      <c r="F92" s="127"/>
      <c r="G92" s="127"/>
      <c r="H92" s="127"/>
      <c r="I92" s="126"/>
      <c r="J92" s="126"/>
      <c r="K92" s="126"/>
      <c r="L92" s="126"/>
      <c r="M92" s="126"/>
      <c r="N92" s="128"/>
      <c r="O92" s="126"/>
      <c r="P92" s="126"/>
      <c r="Q92" s="84"/>
      <c r="R92" s="129"/>
    </row>
    <row r="93" spans="2:18" ht="16.5" customHeight="1" hidden="1">
      <c r="B93" s="147"/>
      <c r="C93" s="126"/>
      <c r="D93" s="126"/>
      <c r="E93" s="127"/>
      <c r="F93" s="127"/>
      <c r="G93" s="127"/>
      <c r="H93" s="127"/>
      <c r="I93" s="126"/>
      <c r="J93" s="126"/>
      <c r="K93" s="126"/>
      <c r="L93" s="126"/>
      <c r="M93" s="126"/>
      <c r="N93" s="128"/>
      <c r="O93" s="126"/>
      <c r="P93" s="126"/>
      <c r="Q93" s="84"/>
      <c r="R93" s="129"/>
    </row>
    <row r="94" spans="2:18" ht="22.5" customHeight="1" hidden="1">
      <c r="B94" s="147"/>
      <c r="C94" s="126"/>
      <c r="D94" s="126"/>
      <c r="E94" s="127"/>
      <c r="F94" s="127"/>
      <c r="G94" s="127"/>
      <c r="H94" s="127"/>
      <c r="I94" s="126"/>
      <c r="J94" s="126"/>
      <c r="K94" s="126"/>
      <c r="L94" s="126"/>
      <c r="M94" s="126"/>
      <c r="N94" s="128"/>
      <c r="O94" s="126"/>
      <c r="P94" s="126"/>
      <c r="Q94" s="84"/>
      <c r="R94" s="129"/>
    </row>
    <row r="95" spans="2:18" ht="10.5" customHeight="1" hidden="1">
      <c r="B95" s="147"/>
      <c r="C95" s="148"/>
      <c r="D95" s="148"/>
      <c r="E95" s="127"/>
      <c r="F95" s="127"/>
      <c r="G95" s="127"/>
      <c r="H95" s="127"/>
      <c r="I95" s="126"/>
      <c r="J95" s="126"/>
      <c r="K95" s="126"/>
      <c r="L95" s="126"/>
      <c r="M95" s="126"/>
      <c r="N95" s="128"/>
      <c r="O95" s="126"/>
      <c r="P95" s="126"/>
      <c r="Q95" s="84"/>
      <c r="R95" s="129"/>
    </row>
    <row r="96" spans="2:18" ht="27" customHeight="1" hidden="1">
      <c r="B96" s="147"/>
      <c r="C96" s="126"/>
      <c r="D96" s="126"/>
      <c r="E96" s="127"/>
      <c r="F96" s="127"/>
      <c r="G96" s="127"/>
      <c r="H96" s="127"/>
      <c r="I96" s="126"/>
      <c r="J96" s="126"/>
      <c r="K96" s="126"/>
      <c r="L96" s="126"/>
      <c r="M96" s="126"/>
      <c r="N96" s="128"/>
      <c r="O96" s="126"/>
      <c r="P96" s="126"/>
      <c r="Q96" s="92"/>
      <c r="R96" s="129"/>
    </row>
    <row r="97" spans="2:18" ht="27" customHeight="1" hidden="1">
      <c r="B97" s="147"/>
      <c r="C97" s="149"/>
      <c r="D97" s="126"/>
      <c r="E97" s="127"/>
      <c r="F97" s="141" t="s">
        <v>110</v>
      </c>
      <c r="G97" s="127"/>
      <c r="H97" s="127"/>
      <c r="I97" s="126"/>
      <c r="J97" s="126"/>
      <c r="K97" s="126"/>
      <c r="L97" s="126"/>
      <c r="M97" s="126"/>
      <c r="N97" s="128"/>
      <c r="O97" s="126"/>
      <c r="P97" s="126"/>
      <c r="Q97" s="92"/>
      <c r="R97" s="129"/>
    </row>
    <row r="98" spans="2:18" ht="27" customHeight="1" hidden="1">
      <c r="B98" s="147"/>
      <c r="C98" s="126"/>
      <c r="D98" s="126"/>
      <c r="E98" s="127"/>
      <c r="F98" s="127"/>
      <c r="G98" s="127"/>
      <c r="H98" s="127"/>
      <c r="I98" s="126"/>
      <c r="J98" s="126"/>
      <c r="K98" s="126"/>
      <c r="L98" s="126"/>
      <c r="M98" s="126"/>
      <c r="N98" s="128"/>
      <c r="O98" s="126"/>
      <c r="P98" s="126"/>
      <c r="Q98" s="92"/>
      <c r="R98" s="129"/>
    </row>
    <row r="99" spans="2:18" ht="66" customHeight="1" hidden="1">
      <c r="B99" s="147"/>
      <c r="C99" s="126"/>
      <c r="D99" s="126"/>
      <c r="E99" s="127"/>
      <c r="F99" s="127"/>
      <c r="G99" s="127"/>
      <c r="H99" s="127"/>
      <c r="I99" s="126"/>
      <c r="J99" s="126"/>
      <c r="K99" s="126"/>
      <c r="L99" s="126"/>
      <c r="M99" s="126"/>
      <c r="N99" s="128"/>
      <c r="O99" s="126"/>
      <c r="P99" s="126"/>
      <c r="Q99" s="92"/>
      <c r="R99" s="129"/>
    </row>
    <row r="100" spans="2:18" ht="30.75" customHeight="1" hidden="1">
      <c r="B100" s="166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</row>
    <row r="101" spans="2:18" ht="23.25" customHeight="1" hidden="1">
      <c r="B101" s="147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1"/>
      <c r="N101" s="151"/>
      <c r="O101" s="151"/>
      <c r="P101" s="151"/>
      <c r="Q101" s="151"/>
      <c r="R101" s="151"/>
    </row>
    <row r="102" spans="2:18" ht="24.75" customHeight="1" hidden="1" outlineLevel="1">
      <c r="B102" s="123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26"/>
      <c r="N102" s="126"/>
      <c r="O102" s="126"/>
      <c r="P102" s="126"/>
      <c r="Q102" s="84"/>
      <c r="R102" s="152"/>
    </row>
    <row r="103" spans="2:18" ht="18.75" customHeight="1" hidden="1" outlineLevel="1">
      <c r="B103" s="123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26"/>
      <c r="N103" s="126"/>
      <c r="O103" s="126"/>
      <c r="P103" s="126"/>
      <c r="Q103" s="84"/>
      <c r="R103" s="146"/>
    </row>
    <row r="104" spans="2:18" ht="18.75" customHeight="1" hidden="1" outlineLevel="1">
      <c r="B104" s="12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26"/>
      <c r="N104" s="126"/>
      <c r="O104" s="126"/>
      <c r="P104" s="126"/>
      <c r="Q104" s="84"/>
      <c r="R104" s="146"/>
    </row>
    <row r="105" spans="2:18" ht="18.75" customHeight="1" hidden="1" outlineLevel="1">
      <c r="B105" s="123"/>
      <c r="C105" s="153"/>
      <c r="D105" s="126"/>
      <c r="E105" s="127"/>
      <c r="F105" s="153"/>
      <c r="G105" s="153"/>
      <c r="H105" s="127"/>
      <c r="I105" s="126"/>
      <c r="J105" s="126"/>
      <c r="K105" s="126"/>
      <c r="L105" s="126"/>
      <c r="M105" s="126"/>
      <c r="N105" s="126"/>
      <c r="O105" s="126"/>
      <c r="P105" s="126"/>
      <c r="Q105" s="84"/>
      <c r="R105" s="146"/>
    </row>
    <row r="106" spans="2:18" ht="18.75" customHeight="1" hidden="1" outlineLevel="1">
      <c r="B106" s="123"/>
      <c r="C106" s="153"/>
      <c r="D106" s="126"/>
      <c r="E106" s="127"/>
      <c r="F106" s="153"/>
      <c r="G106" s="153"/>
      <c r="H106" s="127"/>
      <c r="I106" s="126"/>
      <c r="J106" s="126"/>
      <c r="K106" s="126"/>
      <c r="L106" s="126"/>
      <c r="M106" s="126"/>
      <c r="N106" s="126"/>
      <c r="O106" s="126"/>
      <c r="P106" s="126"/>
      <c r="Q106" s="84"/>
      <c r="R106" s="146"/>
    </row>
    <row r="107" spans="2:18" ht="22.5" customHeight="1" hidden="1" outlineLevel="1">
      <c r="B107" s="123"/>
      <c r="C107" s="153"/>
      <c r="D107" s="126"/>
      <c r="E107" s="127"/>
      <c r="F107" s="153"/>
      <c r="G107" s="153"/>
      <c r="H107" s="127"/>
      <c r="I107" s="126"/>
      <c r="J107" s="126"/>
      <c r="K107" s="126"/>
      <c r="L107" s="126"/>
      <c r="M107" s="126"/>
      <c r="N107" s="126"/>
      <c r="O107" s="126"/>
      <c r="P107" s="126"/>
      <c r="Q107" s="84"/>
      <c r="R107" s="146"/>
    </row>
    <row r="108" spans="2:18" ht="15.75" customHeight="1" hidden="1">
      <c r="B108" s="154"/>
      <c r="C108" s="153"/>
      <c r="D108" s="126"/>
      <c r="E108" s="127"/>
      <c r="F108" s="153"/>
      <c r="G108" s="153"/>
      <c r="H108" s="127"/>
      <c r="I108" s="126"/>
      <c r="J108" s="126"/>
      <c r="K108" s="126"/>
      <c r="L108" s="155"/>
      <c r="M108" s="126"/>
      <c r="N108" s="126"/>
      <c r="O108" s="126"/>
      <c r="P108" s="126"/>
      <c r="Q108" s="84"/>
      <c r="R108" s="129"/>
    </row>
    <row r="109" spans="2:18" ht="15.75" customHeight="1" hidden="1">
      <c r="B109" s="156"/>
      <c r="C109" s="153"/>
      <c r="D109" s="153"/>
      <c r="E109" s="153"/>
      <c r="F109" s="153"/>
      <c r="G109" s="153"/>
      <c r="H109" s="153"/>
      <c r="I109" s="153"/>
      <c r="J109" s="153"/>
      <c r="K109" s="153"/>
      <c r="L109" s="155"/>
      <c r="M109" s="126"/>
      <c r="N109" s="126"/>
      <c r="O109" s="126"/>
      <c r="P109" s="126"/>
      <c r="Q109" s="84"/>
      <c r="R109" s="129"/>
    </row>
    <row r="110" spans="2:18" ht="15.75" customHeight="1" hidden="1">
      <c r="B110" s="156"/>
      <c r="C110" s="126"/>
      <c r="D110" s="126"/>
      <c r="E110" s="127"/>
      <c r="F110" s="127"/>
      <c r="G110" s="127"/>
      <c r="H110" s="127"/>
      <c r="I110" s="126"/>
      <c r="J110" s="126"/>
      <c r="K110" s="126"/>
      <c r="L110" s="155"/>
      <c r="M110" s="126"/>
      <c r="N110" s="126"/>
      <c r="O110" s="126"/>
      <c r="P110" s="126"/>
      <c r="Q110" s="84"/>
      <c r="R110" s="129"/>
    </row>
    <row r="111" ht="19.5" customHeight="1" thickTop="1"/>
  </sheetData>
  <sheetProtection/>
  <mergeCells count="8">
    <mergeCell ref="B100:R100"/>
    <mergeCell ref="N2:R2"/>
    <mergeCell ref="B3:R3"/>
    <mergeCell ref="B4:R4"/>
    <mergeCell ref="B5:R5"/>
    <mergeCell ref="Q9:R12"/>
    <mergeCell ref="Q13:Q14"/>
    <mergeCell ref="R13:R14"/>
  </mergeCells>
  <printOptions horizontalCentered="1"/>
  <pageMargins left="0" right="0" top="0.1968503937007874" bottom="0" header="0.11811023622047245" footer="0"/>
  <pageSetup blackAndWhite="1" horizontalDpi="600" verticalDpi="600" orientation="landscape" paperSize="9" scale="53" r:id="rId1"/>
  <headerFooter alignWithMargins="0">
    <oddFooter>&amp;L&amp;D   &amp;T&amp;C&amp;F</oddFooter>
  </headerFooter>
  <rowBreaks count="1" manualBreakCount="1">
    <brk id="41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2016-02-25T16:06:51Z</cp:lastPrinted>
  <dcterms:created xsi:type="dcterms:W3CDTF">2016-02-25T14:35:19Z</dcterms:created>
  <dcterms:modified xsi:type="dcterms:W3CDTF">2016-02-25T16:06:55Z</dcterms:modified>
  <cp:category/>
  <cp:version/>
  <cp:contentType/>
  <cp:contentStatus/>
</cp:coreProperties>
</file>