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2 februarie 2024\pt.site\"/>
    </mc:Choice>
  </mc:AlternateContent>
  <bookViews>
    <workbookView xWindow="0" yWindow="0" windowWidth="23040" windowHeight="8904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'Sinteza - An 2'!$A$1:$L$60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'Sinteza - An 2'!$4:$11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K54" i="1"/>
  <c r="C54" i="1"/>
  <c r="K53" i="1"/>
  <c r="C53" i="1"/>
  <c r="K50" i="1"/>
  <c r="H49" i="1"/>
  <c r="C49" i="1"/>
  <c r="C47" i="1"/>
  <c r="H45" i="1"/>
  <c r="C43" i="1"/>
  <c r="C42" i="1"/>
  <c r="C37" i="1"/>
  <c r="C36" i="1"/>
  <c r="C35" i="1"/>
  <c r="C31" i="1"/>
  <c r="H29" i="1"/>
  <c r="C26" i="1"/>
  <c r="C25" i="1"/>
  <c r="C24" i="1"/>
  <c r="C23" i="1"/>
  <c r="C18" i="1"/>
  <c r="C17" i="1"/>
  <c r="C16" i="1"/>
  <c r="K29" i="1" l="1"/>
  <c r="K48" i="1"/>
  <c r="L17" i="1"/>
  <c r="K21" i="1"/>
  <c r="K24" i="1"/>
  <c r="K43" i="1"/>
  <c r="K22" i="1"/>
  <c r="K26" i="1"/>
  <c r="H53" i="1"/>
  <c r="H26" i="1"/>
  <c r="H50" i="1"/>
  <c r="K42" i="1"/>
  <c r="H17" i="1"/>
  <c r="K44" i="1"/>
  <c r="L48" i="1"/>
  <c r="K56" i="1"/>
  <c r="K31" i="1"/>
  <c r="K38" i="1"/>
  <c r="K46" i="1"/>
  <c r="C48" i="1"/>
  <c r="L50" i="1"/>
  <c r="K35" i="1"/>
  <c r="L47" i="1"/>
  <c r="L26" i="1"/>
  <c r="K37" i="1"/>
  <c r="H42" i="1"/>
  <c r="H43" i="1"/>
  <c r="H47" i="1"/>
  <c r="C50" i="1"/>
  <c r="H22" i="1"/>
  <c r="K23" i="1"/>
  <c r="H37" i="1"/>
  <c r="G41" i="1"/>
  <c r="G40" i="1" s="1"/>
  <c r="I52" i="1" s="1"/>
  <c r="L42" i="1"/>
  <c r="L43" i="1"/>
  <c r="K47" i="1"/>
  <c r="H48" i="1"/>
  <c r="K17" i="1"/>
  <c r="H23" i="1"/>
  <c r="L37" i="1"/>
  <c r="L54" i="1"/>
  <c r="L23" i="1"/>
  <c r="K49" i="1"/>
  <c r="L49" i="1"/>
  <c r="H31" i="1"/>
  <c r="L31" i="1"/>
  <c r="L55" i="1"/>
  <c r="H55" i="1"/>
  <c r="L18" i="1"/>
  <c r="H18" i="1"/>
  <c r="L19" i="1"/>
  <c r="H32" i="1"/>
  <c r="K33" i="1"/>
  <c r="L46" i="1"/>
  <c r="C52" i="1"/>
  <c r="K55" i="1"/>
  <c r="G15" i="1"/>
  <c r="H19" i="1"/>
  <c r="C21" i="1"/>
  <c r="B20" i="1"/>
  <c r="L22" i="1"/>
  <c r="H27" i="1"/>
  <c r="L27" i="1"/>
  <c r="L28" i="1"/>
  <c r="K28" i="1"/>
  <c r="H33" i="1"/>
  <c r="C44" i="1"/>
  <c r="B41" i="1"/>
  <c r="C46" i="1"/>
  <c r="C51" i="1"/>
  <c r="H16" i="1"/>
  <c r="K18" i="1"/>
  <c r="K19" i="1"/>
  <c r="C22" i="1"/>
  <c r="H25" i="1"/>
  <c r="H28" i="1"/>
  <c r="K32" i="1"/>
  <c r="L52" i="1"/>
  <c r="C57" i="1"/>
  <c r="K16" i="1"/>
  <c r="C19" i="1"/>
  <c r="K25" i="1"/>
  <c r="K27" i="1"/>
  <c r="C32" i="1"/>
  <c r="L36" i="1"/>
  <c r="H36" i="1"/>
  <c r="K36" i="1"/>
  <c r="L38" i="1"/>
  <c r="H52" i="1"/>
  <c r="B15" i="1"/>
  <c r="L16" i="1"/>
  <c r="L25" i="1"/>
  <c r="C27" i="1"/>
  <c r="C38" i="1"/>
  <c r="L44" i="1"/>
  <c r="H44" i="1"/>
  <c r="L45" i="1"/>
  <c r="K45" i="1"/>
  <c r="H51" i="1"/>
  <c r="L51" i="1"/>
  <c r="K51" i="1"/>
  <c r="K52" i="1"/>
  <c r="H21" i="1"/>
  <c r="G20" i="1"/>
  <c r="L21" i="1"/>
  <c r="C55" i="1"/>
  <c r="H57" i="1"/>
  <c r="L57" i="1"/>
  <c r="L24" i="1"/>
  <c r="H24" i="1"/>
  <c r="C28" i="1"/>
  <c r="C33" i="1"/>
  <c r="L35" i="1"/>
  <c r="H35" i="1"/>
  <c r="H38" i="1"/>
  <c r="C45" i="1"/>
  <c r="H46" i="1"/>
  <c r="K57" i="1"/>
  <c r="H54" i="1"/>
  <c r="C56" i="1"/>
  <c r="H41" i="1" l="1"/>
  <c r="K41" i="1"/>
  <c r="I41" i="1"/>
  <c r="I46" i="1"/>
  <c r="I45" i="1"/>
  <c r="I57" i="1"/>
  <c r="L41" i="1"/>
  <c r="C20" i="1"/>
  <c r="K20" i="1"/>
  <c r="L20" i="1"/>
  <c r="H20" i="1"/>
  <c r="C15" i="1"/>
  <c r="B14" i="1"/>
  <c r="C41" i="1"/>
  <c r="B40" i="1"/>
  <c r="K40" i="1" s="1"/>
  <c r="H15" i="1"/>
  <c r="G14" i="1"/>
  <c r="L15" i="1"/>
  <c r="K15" i="1"/>
  <c r="I40" i="1"/>
  <c r="I50" i="1"/>
  <c r="I49" i="1"/>
  <c r="I54" i="1"/>
  <c r="I53" i="1"/>
  <c r="I48" i="1"/>
  <c r="I47" i="1"/>
  <c r="I56" i="1"/>
  <c r="I42" i="1"/>
  <c r="H40" i="1"/>
  <c r="I51" i="1"/>
  <c r="I44" i="1"/>
  <c r="I43" i="1"/>
  <c r="I55" i="1"/>
  <c r="L40" i="1" l="1"/>
  <c r="D41" i="1"/>
  <c r="K14" i="1"/>
  <c r="L14" i="1"/>
  <c r="H14" i="1"/>
  <c r="G13" i="1"/>
  <c r="D40" i="1"/>
  <c r="D50" i="1"/>
  <c r="D49" i="1"/>
  <c r="D53" i="1"/>
  <c r="D48" i="1"/>
  <c r="D47" i="1"/>
  <c r="D42" i="1"/>
  <c r="D54" i="1"/>
  <c r="D43" i="1"/>
  <c r="D56" i="1"/>
  <c r="C40" i="1"/>
  <c r="D52" i="1"/>
  <c r="D51" i="1"/>
  <c r="D45" i="1"/>
  <c r="D46" i="1"/>
  <c r="D44" i="1"/>
  <c r="D57" i="1"/>
  <c r="D55" i="1"/>
  <c r="C14" i="1"/>
  <c r="B13" i="1"/>
  <c r="C13" i="1" l="1"/>
  <c r="B12" i="1"/>
  <c r="L13" i="1"/>
  <c r="G12" i="1"/>
  <c r="I13" i="1" s="1"/>
  <c r="K13" i="1"/>
  <c r="H13" i="1"/>
  <c r="H12" i="1" l="1"/>
  <c r="L12" i="1"/>
  <c r="G59" i="1"/>
  <c r="I29" i="1"/>
  <c r="I23" i="1"/>
  <c r="I24" i="1"/>
  <c r="I37" i="1"/>
  <c r="I35" i="1"/>
  <c r="I31" i="1"/>
  <c r="I26" i="1"/>
  <c r="I17" i="1"/>
  <c r="K12" i="1"/>
  <c r="I12" i="1"/>
  <c r="I19" i="1"/>
  <c r="I18" i="1"/>
  <c r="I25" i="1"/>
  <c r="I32" i="1"/>
  <c r="I33" i="1"/>
  <c r="I38" i="1"/>
  <c r="I21" i="1"/>
  <c r="I22" i="1"/>
  <c r="I28" i="1"/>
  <c r="I27" i="1"/>
  <c r="I16" i="1"/>
  <c r="I36" i="1"/>
  <c r="I15" i="1"/>
  <c r="I20" i="1"/>
  <c r="I14" i="1"/>
  <c r="C12" i="1"/>
  <c r="D23" i="1"/>
  <c r="D12" i="1"/>
  <c r="D37" i="1"/>
  <c r="D31" i="1"/>
  <c r="D36" i="1"/>
  <c r="D26" i="1"/>
  <c r="D17" i="1"/>
  <c r="B59" i="1"/>
  <c r="C59" i="1" s="1"/>
  <c r="D24" i="1"/>
  <c r="D38" i="1"/>
  <c r="D28" i="1"/>
  <c r="D21" i="1"/>
  <c r="D32" i="1"/>
  <c r="D25" i="1"/>
  <c r="D33" i="1"/>
  <c r="D19" i="1"/>
  <c r="D16" i="1"/>
  <c r="D27" i="1"/>
  <c r="D35" i="1"/>
  <c r="D22" i="1"/>
  <c r="D18" i="1"/>
  <c r="D15" i="1"/>
  <c r="D20" i="1"/>
  <c r="D14" i="1"/>
  <c r="D13" i="1"/>
  <c r="H59" i="1" l="1"/>
  <c r="K59" i="1"/>
</calcChain>
</file>

<file path=xl/sharedStrings.xml><?xml version="1.0" encoding="utf-8"?>
<sst xmlns="http://schemas.openxmlformats.org/spreadsheetml/2006/main" count="61" uniqueCount="56">
  <si>
    <t>Anexa nr.2</t>
  </si>
  <si>
    <t xml:space="preserve"> EXECUŢIA BUGETULUI GENERAL CONSOLIDAT </t>
  </si>
  <si>
    <t xml:space="preserve">    </t>
  </si>
  <si>
    <t xml:space="preserve">
 Realizări 1.01.-28.02.2023
</t>
  </si>
  <si>
    <t xml:space="preserve">
Realizări 1.01.-29.02.2024
</t>
  </si>
  <si>
    <t xml:space="preserve"> Diferenţe   2024
   faţă de      2023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</si>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</sst>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164" fontId="2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2" fillId="2" borderId="0" xfId="0" applyNumberFormat="1" applyFont="1" applyFill="1" applyBorder="1" applyAlignment="1" applyProtection="1">
      <alignment horizontal="left" indent="6"/>
      <protection locked="0"/>
    </xf>
    <xf numFmtId="164" fontId="2" fillId="2" borderId="0" xfId="0" applyNumberFormat="1" applyFont="1" applyFill="1" applyBorder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2" fillId="2" borderId="0" xfId="0" applyNumberFormat="1" applyFont="1" applyFill="1" applyBorder="1" applyAlignment="1" applyProtection="1">
      <alignment horizontal="left" vertical="center" wrapText="1" indent="6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1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2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  <xf numFmtId="0" fontId="6" fillId="3" borderId="0" xfId="0" quotePrefix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68"/>
  <sheetViews>
    <sheetView showZeros="0" tabSelected="1" view="pageBreakPreview" zoomScale="75" zoomScaleNormal="75" zoomScaleSheetLayoutView="75" workbookViewId="0">
      <selection activeCell="H40" sqref="H40"/>
    </sheetView>
  </sheetViews>
  <sheetFormatPr defaultRowHeight="20.100000000000001" customHeight="1" x14ac:dyDescent="0.3"/>
  <cols>
    <col min="1" max="1" width="54.88671875" style="1" customWidth="1"/>
    <col min="2" max="2" width="14" style="1" customWidth="1"/>
    <col min="3" max="3" width="8.33203125" style="1" customWidth="1"/>
    <col min="4" max="4" width="10.33203125" style="1" customWidth="1"/>
    <col min="5" max="5" width="2.5546875" style="1" customWidth="1"/>
    <col min="6" max="6" width="1.44140625" style="1" customWidth="1"/>
    <col min="7" max="7" width="13.33203125" style="4" customWidth="1"/>
    <col min="8" max="8" width="8.6640625" style="4" customWidth="1"/>
    <col min="9" max="9" width="8.33203125" style="4" customWidth="1"/>
    <col min="10" max="10" width="2.33203125" style="4" customWidth="1"/>
    <col min="11" max="11" width="11.6640625" style="4" customWidth="1"/>
    <col min="12" max="12" width="11.5546875" style="5" customWidth="1"/>
    <col min="13" max="16384" width="8.88671875" style="5"/>
  </cols>
  <sheetData>
    <row r="1" spans="1:12" ht="17.399999999999999" customHeight="1" x14ac:dyDescent="0.3">
      <c r="F1" s="2"/>
      <c r="G1" s="3"/>
    </row>
    <row r="2" spans="1:12" ht="18" customHeight="1" x14ac:dyDescent="0.3">
      <c r="F2" s="2"/>
      <c r="G2" s="3"/>
      <c r="L2" s="6" t="s">
        <v>0</v>
      </c>
    </row>
    <row r="3" spans="1:12" ht="6.7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6.5" customHeight="1" thickBot="1" x14ac:dyDescent="0.35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2" ht="11.25" hidden="1" customHeight="1" x14ac:dyDescent="0.3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4" customHeight="1" x14ac:dyDescent="0.3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 x14ac:dyDescent="0.3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 x14ac:dyDescent="0.3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 x14ac:dyDescent="0.3">
      <c r="A10" s="30" t="s">
        <v>10</v>
      </c>
      <c r="B10" s="31">
        <v>1598576.5</v>
      </c>
      <c r="C10" s="31"/>
      <c r="D10" s="31"/>
      <c r="E10" s="31"/>
      <c r="F10" s="31"/>
      <c r="G10" s="31">
        <v>1738900</v>
      </c>
      <c r="H10" s="31"/>
      <c r="I10" s="31"/>
      <c r="J10" s="31"/>
      <c r="K10" s="31"/>
      <c r="L10" s="32"/>
    </row>
    <row r="11" spans="1:12" s="29" customFormat="1" ht="8.25" customHeight="1" x14ac:dyDescent="0.3">
      <c r="B11" s="33"/>
      <c r="G11" s="35"/>
      <c r="H11" s="35"/>
      <c r="I11" s="35"/>
      <c r="J11" s="35"/>
      <c r="K11" s="35"/>
      <c r="L11" s="28"/>
    </row>
    <row r="12" spans="1:12" s="35" customFormat="1" ht="35.25" customHeight="1" x14ac:dyDescent="0.25">
      <c r="A12" s="36" t="s">
        <v>11</v>
      </c>
      <c r="B12" s="37">
        <f>B13+B31+B32+B34+B35+B33+B36+B37+B38</f>
        <v>73933.720878239998</v>
      </c>
      <c r="C12" s="38">
        <f>B12/$B$10*100</f>
        <v>4.6249723349642631</v>
      </c>
      <c r="D12" s="38">
        <f>B12/B$12*100</f>
        <v>100</v>
      </c>
      <c r="E12" s="38"/>
      <c r="F12" s="38"/>
      <c r="G12" s="37">
        <f>G13+G31+G32+G34+G35+G33+G36+G37+G38+G30+G29</f>
        <v>86672.646045240006</v>
      </c>
      <c r="H12" s="38">
        <f>G12/$G$10*100</f>
        <v>4.9843375723296344</v>
      </c>
      <c r="I12" s="38">
        <f t="shared" ref="I12:I33" si="0">G12/G$12*100</f>
        <v>100</v>
      </c>
      <c r="J12" s="38"/>
      <c r="K12" s="38">
        <f t="shared" ref="K12:K29" si="1">G12-B12</f>
        <v>12738.925167000009</v>
      </c>
      <c r="L12" s="39">
        <f t="shared" ref="L12:L28" si="2">G12/B12-1</f>
        <v>0.1723019620232491</v>
      </c>
    </row>
    <row r="13" spans="1:12" s="44" customFormat="1" ht="24.9" customHeight="1" x14ac:dyDescent="0.3">
      <c r="A13" s="40" t="s">
        <v>12</v>
      </c>
      <c r="B13" s="41">
        <f>B14+B27+B28</f>
        <v>68102.091205240009</v>
      </c>
      <c r="C13" s="42">
        <f>B13/$B$10*100</f>
        <v>4.2601709211439056</v>
      </c>
      <c r="D13" s="42">
        <f>B13/B$12*100</f>
        <v>92.112354682372896</v>
      </c>
      <c r="E13" s="42"/>
      <c r="F13" s="42"/>
      <c r="G13" s="41">
        <f>G14+G27+G28</f>
        <v>78318.384105239995</v>
      </c>
      <c r="H13" s="42">
        <f>G13/$G$10*100</f>
        <v>4.5039038533118632</v>
      </c>
      <c r="I13" s="42">
        <f t="shared" si="0"/>
        <v>90.361132005085679</v>
      </c>
      <c r="J13" s="42"/>
      <c r="K13" s="42">
        <f t="shared" si="1"/>
        <v>10216.292899999986</v>
      </c>
      <c r="L13" s="43">
        <f t="shared" si="2"/>
        <v>0.15001437869523038</v>
      </c>
    </row>
    <row r="14" spans="1:12" s="44" customFormat="1" ht="25.5" customHeight="1" x14ac:dyDescent="0.3">
      <c r="A14" s="45" t="s">
        <v>13</v>
      </c>
      <c r="B14" s="41">
        <f>B15+B19+B20+B25+B26</f>
        <v>36963.075857000003</v>
      </c>
      <c r="C14" s="42">
        <f>B14/$B$10*100</f>
        <v>2.3122494204687736</v>
      </c>
      <c r="D14" s="42">
        <f t="shared" ref="D14:D35" si="3">B14/B$12*100</f>
        <v>49.994881115037849</v>
      </c>
      <c r="E14" s="42"/>
      <c r="F14" s="42"/>
      <c r="G14" s="41">
        <f>G15+G19+G20+G25+G26</f>
        <v>41471.998476999994</v>
      </c>
      <c r="H14" s="42">
        <f>G14/$G$10*100</f>
        <v>2.3849559190867788</v>
      </c>
      <c r="I14" s="42">
        <f t="shared" si="0"/>
        <v>47.849004696767999</v>
      </c>
      <c r="J14" s="42"/>
      <c r="K14" s="42">
        <f t="shared" si="1"/>
        <v>4508.9226199999903</v>
      </c>
      <c r="L14" s="43">
        <f t="shared" si="2"/>
        <v>0.12198450793012405</v>
      </c>
    </row>
    <row r="15" spans="1:12" s="44" customFormat="1" ht="40.5" customHeight="1" x14ac:dyDescent="0.3">
      <c r="A15" s="46" t="s">
        <v>14</v>
      </c>
      <c r="B15" s="41">
        <f>B16+B17+B18</f>
        <v>7820.5253930000008</v>
      </c>
      <c r="C15" s="42">
        <f>B15/$B$10*100</f>
        <v>0.48921808828041702</v>
      </c>
      <c r="D15" s="42">
        <f t="shared" si="3"/>
        <v>10.577751667442074</v>
      </c>
      <c r="E15" s="42"/>
      <c r="F15" s="42"/>
      <c r="G15" s="41">
        <f>G16+G17+G18</f>
        <v>8676.3183730000001</v>
      </c>
      <c r="H15" s="42">
        <f>G15/$G$10*100</f>
        <v>0.49895441790787276</v>
      </c>
      <c r="I15" s="42">
        <f t="shared" si="0"/>
        <v>10.010445935239215</v>
      </c>
      <c r="J15" s="42"/>
      <c r="K15" s="42">
        <f t="shared" si="1"/>
        <v>855.79297999999926</v>
      </c>
      <c r="L15" s="43">
        <f t="shared" si="2"/>
        <v>0.10942909037364723</v>
      </c>
    </row>
    <row r="16" spans="1:12" ht="25.5" customHeight="1" x14ac:dyDescent="0.25">
      <c r="A16" s="47" t="s">
        <v>15</v>
      </c>
      <c r="B16" s="48">
        <v>361.00200000000001</v>
      </c>
      <c r="C16" s="48">
        <f t="shared" ref="C16:C28" si="4">B16/$B$10*100</f>
        <v>2.2582716560640044E-2</v>
      </c>
      <c r="D16" s="48">
        <f t="shared" si="3"/>
        <v>0.48827787335974493</v>
      </c>
      <c r="E16" s="48"/>
      <c r="F16" s="48"/>
      <c r="G16" s="48">
        <v>619.06600000000003</v>
      </c>
      <c r="H16" s="48">
        <f t="shared" ref="H16:H28" si="5">G16/$G$10*100</f>
        <v>3.5601012134107775E-2</v>
      </c>
      <c r="I16" s="48">
        <f t="shared" si="0"/>
        <v>0.71425764442090511</v>
      </c>
      <c r="J16" s="48"/>
      <c r="K16" s="48">
        <f t="shared" si="1"/>
        <v>258.06400000000002</v>
      </c>
      <c r="L16" s="49">
        <f t="shared" si="2"/>
        <v>0.71485476534756054</v>
      </c>
    </row>
    <row r="17" spans="1:12" ht="18" customHeight="1" x14ac:dyDescent="0.25">
      <c r="A17" s="47" t="s">
        <v>16</v>
      </c>
      <c r="B17" s="48">
        <v>7158.8613930000001</v>
      </c>
      <c r="C17" s="48">
        <f t="shared" si="4"/>
        <v>0.44782726338088918</v>
      </c>
      <c r="D17" s="48">
        <f t="shared" si="3"/>
        <v>9.6828095596457118</v>
      </c>
      <c r="E17" s="48"/>
      <c r="F17" s="48"/>
      <c r="G17" s="48">
        <v>7740.0713729999998</v>
      </c>
      <c r="H17" s="48">
        <f t="shared" si="5"/>
        <v>0.44511308143078954</v>
      </c>
      <c r="I17" s="48">
        <f>G17/G$12*100</f>
        <v>8.9302354620164248</v>
      </c>
      <c r="J17" s="48"/>
      <c r="K17" s="48">
        <f t="shared" si="1"/>
        <v>581.20997999999963</v>
      </c>
      <c r="L17" s="49">
        <f t="shared" si="2"/>
        <v>8.1187488916647066E-2</v>
      </c>
    </row>
    <row r="18" spans="1:12" ht="31.95" customHeight="1" x14ac:dyDescent="0.25">
      <c r="A18" s="50" t="s">
        <v>17</v>
      </c>
      <c r="B18" s="48">
        <v>300.66199999999998</v>
      </c>
      <c r="C18" s="48">
        <f t="shared" si="4"/>
        <v>1.8808108338887752E-2</v>
      </c>
      <c r="D18" s="48">
        <f t="shared" si="3"/>
        <v>0.40666423443661709</v>
      </c>
      <c r="E18" s="48"/>
      <c r="F18" s="48"/>
      <c r="G18" s="48">
        <v>317.18099999999998</v>
      </c>
      <c r="H18" s="48">
        <f t="shared" si="5"/>
        <v>1.8240324342975445E-2</v>
      </c>
      <c r="I18" s="48">
        <f t="shared" si="0"/>
        <v>0.3659528288018839</v>
      </c>
      <c r="J18" s="48"/>
      <c r="K18" s="48">
        <f t="shared" si="1"/>
        <v>16.519000000000005</v>
      </c>
      <c r="L18" s="49">
        <f t="shared" si="2"/>
        <v>5.4942094444924816E-2</v>
      </c>
    </row>
    <row r="19" spans="1:12" ht="24" customHeight="1" x14ac:dyDescent="0.3">
      <c r="A19" s="46" t="s">
        <v>18</v>
      </c>
      <c r="B19" s="42">
        <v>1422.7769999999998</v>
      </c>
      <c r="C19" s="42">
        <f t="shared" si="4"/>
        <v>8.9002747131588622E-2</v>
      </c>
      <c r="D19" s="42">
        <f t="shared" si="3"/>
        <v>1.9243952327830809</v>
      </c>
      <c r="E19" s="42"/>
      <c r="F19" s="42"/>
      <c r="G19" s="42">
        <v>1612.73</v>
      </c>
      <c r="H19" s="42">
        <f t="shared" si="5"/>
        <v>9.2744263614928976E-2</v>
      </c>
      <c r="I19" s="42">
        <f t="shared" si="0"/>
        <v>1.8607139317729067</v>
      </c>
      <c r="J19" s="42"/>
      <c r="K19" s="42">
        <f t="shared" si="1"/>
        <v>189.9530000000002</v>
      </c>
      <c r="L19" s="43">
        <f t="shared" si="2"/>
        <v>0.13350862433114963</v>
      </c>
    </row>
    <row r="20" spans="1:12" ht="23.25" customHeight="1" x14ac:dyDescent="0.25">
      <c r="A20" s="51" t="s">
        <v>19</v>
      </c>
      <c r="B20" s="41">
        <f>B21+B22+B23+B24</f>
        <v>27122.577463999998</v>
      </c>
      <c r="C20" s="42">
        <f>B20/$B$10*100</f>
        <v>1.696670598122767</v>
      </c>
      <c r="D20" s="42">
        <f t="shared" si="3"/>
        <v>36.684989125148512</v>
      </c>
      <c r="E20" s="42"/>
      <c r="F20" s="42"/>
      <c r="G20" s="41">
        <f>G21+G22+G23+G24</f>
        <v>30541.001103999995</v>
      </c>
      <c r="H20" s="42">
        <f>G20/$G$10*100</f>
        <v>1.7563402785669098</v>
      </c>
      <c r="I20" s="42">
        <f t="shared" si="0"/>
        <v>35.237185545320365</v>
      </c>
      <c r="J20" s="42"/>
      <c r="K20" s="42">
        <f t="shared" si="1"/>
        <v>3418.4236399999972</v>
      </c>
      <c r="L20" s="43">
        <f t="shared" si="2"/>
        <v>0.12603609094811508</v>
      </c>
    </row>
    <row r="21" spans="1:12" ht="20.25" customHeight="1" x14ac:dyDescent="0.25">
      <c r="A21" s="47" t="s">
        <v>20</v>
      </c>
      <c r="B21" s="34">
        <v>17452.557000000001</v>
      </c>
      <c r="C21" s="48">
        <f t="shared" si="4"/>
        <v>1.0917561342857225</v>
      </c>
      <c r="D21" s="48">
        <f t="shared" si="3"/>
        <v>23.60567923903394</v>
      </c>
      <c r="E21" s="48"/>
      <c r="F21" s="48"/>
      <c r="G21" s="48">
        <v>20335.464</v>
      </c>
      <c r="H21" s="48">
        <f t="shared" si="5"/>
        <v>1.1694441313474035</v>
      </c>
      <c r="I21" s="48">
        <f>G21/G$12*100</f>
        <v>23.462378187214476</v>
      </c>
      <c r="J21" s="48"/>
      <c r="K21" s="48">
        <f t="shared" si="1"/>
        <v>2882.9069999999992</v>
      </c>
      <c r="L21" s="49">
        <f t="shared" si="2"/>
        <v>0.16518536510151494</v>
      </c>
    </row>
    <row r="22" spans="1:12" ht="18" customHeight="1" x14ac:dyDescent="0.25">
      <c r="A22" s="47" t="s">
        <v>21</v>
      </c>
      <c r="B22" s="34">
        <v>5318.692</v>
      </c>
      <c r="C22" s="48">
        <f t="shared" si="4"/>
        <v>0.33271426171972379</v>
      </c>
      <c r="D22" s="48">
        <f t="shared" si="3"/>
        <v>7.1938649060545048</v>
      </c>
      <c r="E22" s="48"/>
      <c r="F22" s="48"/>
      <c r="G22" s="48">
        <v>6257.3649999999998</v>
      </c>
      <c r="H22" s="48">
        <f t="shared" si="5"/>
        <v>0.35984616711714301</v>
      </c>
      <c r="I22" s="48">
        <f t="shared" si="0"/>
        <v>7.2195384420753461</v>
      </c>
      <c r="J22" s="48"/>
      <c r="K22" s="48">
        <f t="shared" si="1"/>
        <v>938.67299999999977</v>
      </c>
      <c r="L22" s="49">
        <f t="shared" si="2"/>
        <v>0.17648568482626925</v>
      </c>
    </row>
    <row r="23" spans="1:12" s="53" customFormat="1" ht="23.4" customHeight="1" x14ac:dyDescent="0.25">
      <c r="A23" s="52" t="s">
        <v>22</v>
      </c>
      <c r="B23" s="34">
        <v>3264.0434640000003</v>
      </c>
      <c r="C23" s="48">
        <f t="shared" si="4"/>
        <v>0.20418437678772333</v>
      </c>
      <c r="D23" s="48">
        <f t="shared" si="3"/>
        <v>4.4148237437900493</v>
      </c>
      <c r="E23" s="48"/>
      <c r="F23" s="48"/>
      <c r="G23" s="48">
        <v>2241.4311040000002</v>
      </c>
      <c r="H23" s="48">
        <f t="shared" si="5"/>
        <v>0.12889936764621313</v>
      </c>
      <c r="I23" s="48">
        <f t="shared" si="0"/>
        <v>2.5860882369162397</v>
      </c>
      <c r="J23" s="48"/>
      <c r="K23" s="48">
        <f t="shared" si="1"/>
        <v>-1022.6123600000001</v>
      </c>
      <c r="L23" s="49">
        <f t="shared" si="2"/>
        <v>-0.31329618348488997</v>
      </c>
    </row>
    <row r="24" spans="1:12" ht="49.95" customHeight="1" x14ac:dyDescent="0.25">
      <c r="A24" s="52" t="s">
        <v>23</v>
      </c>
      <c r="B24" s="34">
        <v>1087.2850000000001</v>
      </c>
      <c r="C24" s="48">
        <f t="shared" si="4"/>
        <v>6.8015825329597934E-2</v>
      </c>
      <c r="D24" s="48">
        <f t="shared" si="3"/>
        <v>1.4706212362700215</v>
      </c>
      <c r="E24" s="48"/>
      <c r="F24" s="48"/>
      <c r="G24" s="48">
        <v>1706.741</v>
      </c>
      <c r="H24" s="48">
        <f t="shared" si="5"/>
        <v>9.8150612456150435E-2</v>
      </c>
      <c r="I24" s="48">
        <f t="shared" si="0"/>
        <v>1.9691806791143109</v>
      </c>
      <c r="J24" s="48"/>
      <c r="K24" s="48">
        <f t="shared" si="1"/>
        <v>619.4559999999999</v>
      </c>
      <c r="L24" s="49">
        <f t="shared" si="2"/>
        <v>0.56972734839531491</v>
      </c>
    </row>
    <row r="25" spans="1:12" s="44" customFormat="1" ht="35.25" customHeight="1" x14ac:dyDescent="0.3">
      <c r="A25" s="51" t="s">
        <v>24</v>
      </c>
      <c r="B25" s="54">
        <v>252.529</v>
      </c>
      <c r="C25" s="42">
        <f t="shared" si="4"/>
        <v>1.579711699752874E-2</v>
      </c>
      <c r="D25" s="42">
        <f t="shared" si="3"/>
        <v>0.34156132952632678</v>
      </c>
      <c r="E25" s="42"/>
      <c r="F25" s="42"/>
      <c r="G25" s="42">
        <v>249.155</v>
      </c>
      <c r="H25" s="42">
        <f t="shared" si="5"/>
        <v>1.4328311001207662E-2</v>
      </c>
      <c r="I25" s="42">
        <f t="shared" si="0"/>
        <v>0.28746670532009611</v>
      </c>
      <c r="J25" s="42"/>
      <c r="K25" s="42">
        <f t="shared" si="1"/>
        <v>-3.3739999999999952</v>
      </c>
      <c r="L25" s="43">
        <f t="shared" si="2"/>
        <v>-1.3360841725108763E-2</v>
      </c>
    </row>
    <row r="26" spans="1:12" s="44" customFormat="1" ht="17.25" customHeight="1" x14ac:dyDescent="0.3">
      <c r="A26" s="55" t="s">
        <v>25</v>
      </c>
      <c r="B26" s="54">
        <v>344.66700000000003</v>
      </c>
      <c r="C26" s="42">
        <f t="shared" si="4"/>
        <v>2.1560869936471608E-2</v>
      </c>
      <c r="D26" s="42">
        <f t="shared" si="3"/>
        <v>0.46618376013784751</v>
      </c>
      <c r="E26" s="42"/>
      <c r="F26" s="42"/>
      <c r="G26" s="42">
        <v>392.79399999999998</v>
      </c>
      <c r="H26" s="42">
        <f t="shared" si="5"/>
        <v>2.258864799585945E-2</v>
      </c>
      <c r="I26" s="42">
        <f t="shared" si="0"/>
        <v>0.45319257911541733</v>
      </c>
      <c r="J26" s="42"/>
      <c r="K26" s="42">
        <f t="shared" si="1"/>
        <v>48.126999999999953</v>
      </c>
      <c r="L26" s="43">
        <f t="shared" si="2"/>
        <v>0.13963332724049571</v>
      </c>
    </row>
    <row r="27" spans="1:12" s="44" customFormat="1" ht="18" customHeight="1" x14ac:dyDescent="0.3">
      <c r="A27" s="56" t="s">
        <v>26</v>
      </c>
      <c r="B27" s="54">
        <v>24100.877284000006</v>
      </c>
      <c r="C27" s="42">
        <f>B27/$B$10*100</f>
        <v>1.5076461641967092</v>
      </c>
      <c r="D27" s="42">
        <f t="shared" si="3"/>
        <v>32.59794989040423</v>
      </c>
      <c r="E27" s="42"/>
      <c r="F27" s="42"/>
      <c r="G27" s="42">
        <v>30230.993272</v>
      </c>
      <c r="H27" s="42">
        <f t="shared" si="5"/>
        <v>1.7385124660417504</v>
      </c>
      <c r="I27" s="42">
        <f>G27/G$12*100</f>
        <v>34.879508877830389</v>
      </c>
      <c r="J27" s="42"/>
      <c r="K27" s="42">
        <f t="shared" si="1"/>
        <v>6130.1159879999941</v>
      </c>
      <c r="L27" s="43">
        <f t="shared" si="2"/>
        <v>0.25435240036136064</v>
      </c>
    </row>
    <row r="28" spans="1:12" s="44" customFormat="1" ht="18.75" customHeight="1" x14ac:dyDescent="0.3">
      <c r="A28" s="58" t="s">
        <v>27</v>
      </c>
      <c r="B28" s="54">
        <v>7038.1380642400009</v>
      </c>
      <c r="C28" s="42">
        <f t="shared" si="4"/>
        <v>0.44027533647842321</v>
      </c>
      <c r="D28" s="42">
        <f t="shared" si="3"/>
        <v>9.5195236769308185</v>
      </c>
      <c r="E28" s="42"/>
      <c r="F28" s="42"/>
      <c r="G28" s="42">
        <v>6615.3923562399996</v>
      </c>
      <c r="H28" s="42">
        <f t="shared" si="5"/>
        <v>0.38043546818333429</v>
      </c>
      <c r="I28" s="42">
        <f>G28/G$12*100</f>
        <v>7.6326184304872866</v>
      </c>
      <c r="J28" s="42"/>
      <c r="K28" s="42">
        <f t="shared" si="1"/>
        <v>-422.74570800000129</v>
      </c>
      <c r="L28" s="43">
        <f t="shared" si="2"/>
        <v>-6.0064992209789891E-2</v>
      </c>
    </row>
    <row r="29" spans="1:12" s="44" customFormat="1" ht="18.75" customHeight="1" x14ac:dyDescent="0.3">
      <c r="A29" s="42" t="s">
        <v>28</v>
      </c>
      <c r="B29" s="54"/>
      <c r="C29" s="42"/>
      <c r="D29" s="42"/>
      <c r="E29" s="42"/>
      <c r="F29" s="42"/>
      <c r="G29" s="42">
        <v>0</v>
      </c>
      <c r="H29" s="42">
        <f>G29/$G$10*100</f>
        <v>0</v>
      </c>
      <c r="I29" s="42">
        <f>G29/G$12*100</f>
        <v>0</v>
      </c>
      <c r="J29" s="42"/>
      <c r="K29" s="42">
        <f t="shared" si="1"/>
        <v>0</v>
      </c>
      <c r="L29" s="43"/>
    </row>
    <row r="30" spans="1:12" s="44" customFormat="1" ht="16.95" customHeight="1" x14ac:dyDescent="0.3">
      <c r="A30" s="59" t="s">
        <v>29</v>
      </c>
      <c r="B30" s="54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s="44" customFormat="1" ht="19.5" customHeight="1" x14ac:dyDescent="0.3">
      <c r="A31" s="60" t="s">
        <v>30</v>
      </c>
      <c r="B31" s="54">
        <v>127.94800000000001</v>
      </c>
      <c r="C31" s="42">
        <f>B31/$B$10*100</f>
        <v>8.0038709439304283E-3</v>
      </c>
      <c r="D31" s="42">
        <f t="shared" si="3"/>
        <v>0.17305770422499778</v>
      </c>
      <c r="E31" s="42"/>
      <c r="F31" s="42"/>
      <c r="G31" s="42">
        <v>167.982</v>
      </c>
      <c r="H31" s="42">
        <f>G31/$G$10*100</f>
        <v>9.6602449824601758E-3</v>
      </c>
      <c r="I31" s="42">
        <f t="shared" si="0"/>
        <v>0.19381201297618103</v>
      </c>
      <c r="J31" s="42"/>
      <c r="K31" s="42">
        <f>G31-B31</f>
        <v>40.033999999999992</v>
      </c>
      <c r="L31" s="43">
        <f>G31/B31-1</f>
        <v>0.31289273767468018</v>
      </c>
    </row>
    <row r="32" spans="1:12" s="44" customFormat="1" ht="18" customHeight="1" x14ac:dyDescent="0.3">
      <c r="A32" s="60" t="s">
        <v>31</v>
      </c>
      <c r="B32" s="54">
        <v>0</v>
      </c>
      <c r="C32" s="42">
        <f>B32/$B$10*100</f>
        <v>0</v>
      </c>
      <c r="D32" s="42">
        <f t="shared" si="3"/>
        <v>0</v>
      </c>
      <c r="E32" s="42"/>
      <c r="F32" s="42"/>
      <c r="G32" s="42">
        <v>3.7786E-2</v>
      </c>
      <c r="H32" s="42">
        <f>G32/$G$10*100</f>
        <v>2.1729829202369317E-6</v>
      </c>
      <c r="I32" s="42">
        <f t="shared" si="0"/>
        <v>4.3596222942446067E-5</v>
      </c>
      <c r="J32" s="42"/>
      <c r="K32" s="42">
        <f>G32-B32</f>
        <v>3.7786E-2</v>
      </c>
      <c r="L32" s="61"/>
    </row>
    <row r="33" spans="1:12" s="44" customFormat="1" ht="34.950000000000003" customHeight="1" x14ac:dyDescent="0.3">
      <c r="A33" s="62" t="s">
        <v>32</v>
      </c>
      <c r="B33" s="54">
        <v>254.34151</v>
      </c>
      <c r="C33" s="42">
        <f>B33/$B$10*100</f>
        <v>1.5910499747744319E-2</v>
      </c>
      <c r="D33" s="42">
        <f t="shared" si="3"/>
        <v>0.34401286311407225</v>
      </c>
      <c r="E33" s="42"/>
      <c r="F33" s="42"/>
      <c r="G33" s="42">
        <v>2797.7599159999995</v>
      </c>
      <c r="H33" s="42">
        <f>G33/$G$10*100</f>
        <v>0.16089251342802918</v>
      </c>
      <c r="I33" s="42">
        <f t="shared" si="0"/>
        <v>3.2279618122419724</v>
      </c>
      <c r="J33" s="42"/>
      <c r="K33" s="42">
        <f>G33-B33</f>
        <v>2543.4184059999993</v>
      </c>
      <c r="L33" s="61"/>
    </row>
    <row r="34" spans="1:12" s="44" customFormat="1" ht="16.95" customHeight="1" x14ac:dyDescent="0.3">
      <c r="A34" s="63" t="s">
        <v>33</v>
      </c>
      <c r="B34" s="54"/>
      <c r="C34" s="42"/>
      <c r="D34" s="42"/>
      <c r="E34" s="42"/>
      <c r="F34" s="42"/>
      <c r="G34" s="42"/>
      <c r="H34" s="42"/>
      <c r="I34" s="42"/>
      <c r="J34" s="42"/>
      <c r="K34" s="42"/>
      <c r="L34" s="61"/>
    </row>
    <row r="35" spans="1:12" ht="18.600000000000001" customHeight="1" x14ac:dyDescent="0.3">
      <c r="A35" s="60" t="s">
        <v>34</v>
      </c>
      <c r="B35" s="63">
        <v>88.521000000000001</v>
      </c>
      <c r="C35" s="63">
        <f>B35/$B$10*100</f>
        <v>5.5374891348646746E-3</v>
      </c>
      <c r="D35" s="63">
        <f t="shared" si="3"/>
        <v>0.11973021098962881</v>
      </c>
      <c r="E35" s="63"/>
      <c r="F35" s="63"/>
      <c r="G35" s="63">
        <v>-35.942</v>
      </c>
      <c r="H35" s="63">
        <f>G35/$G$10*100</f>
        <v>-2.0669388694001954E-3</v>
      </c>
      <c r="I35" s="63">
        <f>G35/G$12*100</f>
        <v>-4.1468677420139648E-2</v>
      </c>
      <c r="J35" s="63"/>
      <c r="K35" s="63">
        <f>G35-B35</f>
        <v>-124.46299999999999</v>
      </c>
      <c r="L35" s="61">
        <f>G35/B35-1</f>
        <v>-1.4060279481704905</v>
      </c>
    </row>
    <row r="36" spans="1:12" ht="19.2" customHeight="1" x14ac:dyDescent="0.3">
      <c r="A36" s="64" t="s">
        <v>35</v>
      </c>
      <c r="B36" s="54">
        <v>27.768000000000001</v>
      </c>
      <c r="C36" s="54">
        <f>B36/$B$10*100</f>
        <v>1.7370454276038714E-3</v>
      </c>
      <c r="D36" s="54">
        <f>B36/B$12*100</f>
        <v>3.7557963633036373E-2</v>
      </c>
      <c r="E36" s="41"/>
      <c r="F36" s="42"/>
      <c r="G36" s="54">
        <v>267.99099999999999</v>
      </c>
      <c r="H36" s="54">
        <f>G36/$G$10*100</f>
        <v>1.5411524526999827E-2</v>
      </c>
      <c r="I36" s="54">
        <f>G36/G$12*100</f>
        <v>0.30919905209784215</v>
      </c>
      <c r="J36" s="54"/>
      <c r="K36" s="54">
        <f>G36-B36</f>
        <v>240.22299999999998</v>
      </c>
      <c r="L36" s="43">
        <f>G36/B36-1</f>
        <v>8.6510731777585708</v>
      </c>
    </row>
    <row r="37" spans="1:12" ht="48" customHeight="1" x14ac:dyDescent="0.3">
      <c r="A37" s="66" t="s">
        <v>36</v>
      </c>
      <c r="B37" s="54">
        <v>5243.8481629999997</v>
      </c>
      <c r="C37" s="54">
        <f>B37/$B$10*100</f>
        <v>0.32803235647465101</v>
      </c>
      <c r="D37" s="54">
        <f>B37/B$12*100</f>
        <v>7.0926339168510006</v>
      </c>
      <c r="E37" s="54"/>
      <c r="F37" s="54"/>
      <c r="G37" s="54">
        <v>4723.6132380000017</v>
      </c>
      <c r="H37" s="54">
        <f>G37/$G$10*100</f>
        <v>0.27164375398240281</v>
      </c>
      <c r="I37" s="54">
        <f>G37/G$12*100</f>
        <v>5.4499469596606582</v>
      </c>
      <c r="J37" s="54"/>
      <c r="K37" s="54">
        <f>G37-B37</f>
        <v>-520.23492499999793</v>
      </c>
      <c r="L37" s="43">
        <f>G37/B37-1</f>
        <v>-9.9208617188940917E-2</v>
      </c>
    </row>
    <row r="38" spans="1:12" ht="31.95" customHeight="1" x14ac:dyDescent="0.3">
      <c r="A38" s="66" t="s">
        <v>37</v>
      </c>
      <c r="B38" s="54">
        <v>89.203000000000628</v>
      </c>
      <c r="C38" s="54">
        <f>B38/$B$10*100</f>
        <v>5.5801520915640026E-3</v>
      </c>
      <c r="D38" s="54">
        <f>B38/B$12*100</f>
        <v>0.12065265881438228</v>
      </c>
      <c r="E38" s="54"/>
      <c r="F38" s="54"/>
      <c r="G38" s="54">
        <v>432.82000000000005</v>
      </c>
      <c r="H38" s="54">
        <f>G38/$G$10*100</f>
        <v>2.4890447984357932E-2</v>
      </c>
      <c r="I38" s="54">
        <f>G38/G$12*100</f>
        <v>0.49937323913485177</v>
      </c>
      <c r="J38" s="54"/>
      <c r="K38" s="54">
        <f>G38-B38</f>
        <v>343.61699999999939</v>
      </c>
      <c r="L38" s="61">
        <f>G38/B38-1</f>
        <v>3.8520789659540267</v>
      </c>
    </row>
    <row r="39" spans="1:12" ht="8.4" customHeight="1" x14ac:dyDescent="0.3">
      <c r="A39" s="67"/>
      <c r="B39" s="41"/>
      <c r="C39" s="41"/>
      <c r="D39" s="41"/>
      <c r="E39" s="41"/>
      <c r="F39" s="42"/>
      <c r="G39" s="57"/>
      <c r="H39" s="42"/>
      <c r="I39" s="42"/>
      <c r="J39" s="42"/>
      <c r="K39" s="42"/>
      <c r="L39" s="65"/>
    </row>
    <row r="40" spans="1:12" s="44" customFormat="1" ht="33" customHeight="1" x14ac:dyDescent="0.3">
      <c r="A40" s="36" t="s">
        <v>38</v>
      </c>
      <c r="B40" s="68">
        <f>B41+B55+B56+B57</f>
        <v>90975.94511542999</v>
      </c>
      <c r="C40" s="38">
        <f t="shared" ref="C40:C56" si="6">B40/$B$10*100</f>
        <v>5.6910598345108907</v>
      </c>
      <c r="D40" s="38">
        <f>B40/B$40*100</f>
        <v>100</v>
      </c>
      <c r="E40" s="38"/>
      <c r="F40" s="38"/>
      <c r="G40" s="68">
        <f>G41+G55+G56+G57</f>
        <v>115659.93068587001</v>
      </c>
      <c r="H40" s="38">
        <f t="shared" ref="H40:H51" si="7">G40/$G$10*100</f>
        <v>6.651327315306804</v>
      </c>
      <c r="I40" s="38">
        <f t="shared" ref="I40:I51" si="8">G40/G$40*100</f>
        <v>100</v>
      </c>
      <c r="J40" s="38"/>
      <c r="K40" s="38">
        <f t="shared" ref="K40:K57" si="9">G40-B40</f>
        <v>24683.985570440025</v>
      </c>
      <c r="L40" s="39">
        <f t="shared" ref="L40:L55" si="10">G40/B40-1</f>
        <v>0.27132431038909322</v>
      </c>
    </row>
    <row r="41" spans="1:12" s="44" customFormat="1" ht="20.100000000000001" customHeight="1" x14ac:dyDescent="0.3">
      <c r="A41" s="69" t="s">
        <v>39</v>
      </c>
      <c r="B41" s="57">
        <f>B42+B43+B44+B45++B46+B47+B48+B49+B50+B51+B52+B53+B54</f>
        <v>88918.584065429983</v>
      </c>
      <c r="C41" s="42">
        <f t="shared" si="6"/>
        <v>5.562360266488966</v>
      </c>
      <c r="D41" s="42">
        <f t="shared" ref="D41:D56" si="11">B41/B$40*100</f>
        <v>97.7385658952049</v>
      </c>
      <c r="E41" s="42"/>
      <c r="F41" s="42"/>
      <c r="G41" s="57">
        <f>G42+G43+G44+G45++G46+G47+G48+G49+G50+G51+G52+G53+G54</f>
        <v>104405.27245387001</v>
      </c>
      <c r="H41" s="42">
        <f t="shared" si="7"/>
        <v>6.0040987091764917</v>
      </c>
      <c r="I41" s="42">
        <f t="shared" si="8"/>
        <v>90.269181240850443</v>
      </c>
      <c r="J41" s="42"/>
      <c r="K41" s="42">
        <f t="shared" si="9"/>
        <v>15486.68838844003</v>
      </c>
      <c r="L41" s="43">
        <f t="shared" si="10"/>
        <v>0.17416706025192985</v>
      </c>
    </row>
    <row r="42" spans="1:12" ht="20.100000000000001" customHeight="1" x14ac:dyDescent="0.3">
      <c r="A42" s="70" t="s">
        <v>40</v>
      </c>
      <c r="B42" s="63">
        <v>20173.082919999997</v>
      </c>
      <c r="C42" s="63">
        <f t="shared" si="6"/>
        <v>1.2619404151130709</v>
      </c>
      <c r="D42" s="63">
        <f t="shared" si="11"/>
        <v>22.174084472993883</v>
      </c>
      <c r="E42" s="63"/>
      <c r="F42" s="63"/>
      <c r="G42" s="71">
        <v>24188.736250000002</v>
      </c>
      <c r="H42" s="63">
        <f t="shared" si="7"/>
        <v>1.3910366467306918</v>
      </c>
      <c r="I42" s="63">
        <f t="shared" si="8"/>
        <v>20.91367002086151</v>
      </c>
      <c r="J42" s="63"/>
      <c r="K42" s="63">
        <f t="shared" si="9"/>
        <v>4015.6533300000046</v>
      </c>
      <c r="L42" s="72">
        <f t="shared" si="10"/>
        <v>0.1990599724357851</v>
      </c>
    </row>
    <row r="43" spans="1:12" ht="19.95" customHeight="1" x14ac:dyDescent="0.3">
      <c r="A43" s="70" t="s">
        <v>41</v>
      </c>
      <c r="B43" s="63">
        <v>11465.186099999999</v>
      </c>
      <c r="C43" s="63">
        <f t="shared" si="6"/>
        <v>0.71721222600232137</v>
      </c>
      <c r="D43" s="63">
        <f t="shared" si="11"/>
        <v>12.602436924895924</v>
      </c>
      <c r="E43" s="63"/>
      <c r="F43" s="63"/>
      <c r="G43" s="71">
        <v>14389.393136000004</v>
      </c>
      <c r="H43" s="63">
        <f t="shared" si="7"/>
        <v>0.82749974903674772</v>
      </c>
      <c r="I43" s="63">
        <f t="shared" si="8"/>
        <v>12.441122046909486</v>
      </c>
      <c r="J43" s="63"/>
      <c r="K43" s="63">
        <f t="shared" si="9"/>
        <v>2924.2070360000052</v>
      </c>
      <c r="L43" s="72">
        <f t="shared" si="10"/>
        <v>0.2550509874410154</v>
      </c>
    </row>
    <row r="44" spans="1:12" ht="20.100000000000001" customHeight="1" x14ac:dyDescent="0.3">
      <c r="A44" s="70" t="s">
        <v>42</v>
      </c>
      <c r="B44" s="63">
        <v>7271.042184429999</v>
      </c>
      <c r="C44" s="63">
        <f t="shared" si="6"/>
        <v>0.45484480626544921</v>
      </c>
      <c r="D44" s="63">
        <f t="shared" si="11"/>
        <v>7.9922689181239317</v>
      </c>
      <c r="E44" s="63"/>
      <c r="F44" s="63"/>
      <c r="G44" s="71">
        <v>6662.0028908700006</v>
      </c>
      <c r="H44" s="63">
        <f t="shared" si="7"/>
        <v>0.38311592908562891</v>
      </c>
      <c r="I44" s="63">
        <f t="shared" si="8"/>
        <v>5.7599921177230025</v>
      </c>
      <c r="J44" s="63"/>
      <c r="K44" s="63">
        <f t="shared" si="9"/>
        <v>-609.03929355999844</v>
      </c>
      <c r="L44" s="72">
        <f t="shared" si="10"/>
        <v>-8.3762310561775855E-2</v>
      </c>
    </row>
    <row r="45" spans="1:12" ht="20.100000000000001" customHeight="1" x14ac:dyDescent="0.3">
      <c r="A45" s="70" t="s">
        <v>43</v>
      </c>
      <c r="B45" s="63">
        <v>3456.8119999999999</v>
      </c>
      <c r="C45" s="63">
        <f t="shared" si="6"/>
        <v>0.21624313881756677</v>
      </c>
      <c r="D45" s="63">
        <f t="shared" si="11"/>
        <v>3.7996989155913772</v>
      </c>
      <c r="E45" s="63"/>
      <c r="F45" s="63"/>
      <c r="G45" s="71">
        <v>2610.6770000000001</v>
      </c>
      <c r="H45" s="63">
        <f t="shared" si="7"/>
        <v>0.15013382023118066</v>
      </c>
      <c r="I45" s="63">
        <f t="shared" si="8"/>
        <v>2.257200903129144</v>
      </c>
      <c r="J45" s="63"/>
      <c r="K45" s="63">
        <f t="shared" si="9"/>
        <v>-846.13499999999976</v>
      </c>
      <c r="L45" s="72">
        <f t="shared" si="10"/>
        <v>-0.24477321879234382</v>
      </c>
    </row>
    <row r="46" spans="1:12" ht="31.5" customHeight="1" x14ac:dyDescent="0.3">
      <c r="A46" s="73" t="s">
        <v>44</v>
      </c>
      <c r="B46" s="74">
        <v>299.0921830000043</v>
      </c>
      <c r="C46" s="74">
        <f t="shared" si="6"/>
        <v>1.8709907408247545E-2</v>
      </c>
      <c r="D46" s="74">
        <f>B46/B$40*100</f>
        <v>0.32875963269248493</v>
      </c>
      <c r="E46" s="74"/>
      <c r="F46" s="74"/>
      <c r="G46" s="75">
        <v>475.03740500000094</v>
      </c>
      <c r="H46" s="74">
        <f t="shared" si="7"/>
        <v>2.7318270458335781E-2</v>
      </c>
      <c r="I46" s="74">
        <f t="shared" si="8"/>
        <v>0.41071908152028275</v>
      </c>
      <c r="J46" s="74"/>
      <c r="K46" s="74">
        <f t="shared" si="9"/>
        <v>175.94522199999665</v>
      </c>
      <c r="L46" s="76">
        <f t="shared" si="10"/>
        <v>0.58826419411969089</v>
      </c>
    </row>
    <row r="47" spans="1:12" ht="18" customHeight="1" x14ac:dyDescent="0.3">
      <c r="A47" s="70" t="s">
        <v>45</v>
      </c>
      <c r="B47" s="74">
        <v>4155.9237480000002</v>
      </c>
      <c r="C47" s="77">
        <f t="shared" si="6"/>
        <v>0.25997653212092131</v>
      </c>
      <c r="D47" s="77">
        <f t="shared" si="11"/>
        <v>4.5681567173904893</v>
      </c>
      <c r="E47" s="77"/>
      <c r="F47" s="77"/>
      <c r="G47" s="78">
        <v>4978.8472810000003</v>
      </c>
      <c r="H47" s="77">
        <f t="shared" si="7"/>
        <v>0.28632165627695672</v>
      </c>
      <c r="I47" s="77">
        <f t="shared" si="8"/>
        <v>4.3047296081496427</v>
      </c>
      <c r="J47" s="77"/>
      <c r="K47" s="77">
        <f t="shared" si="9"/>
        <v>822.92353300000013</v>
      </c>
      <c r="L47" s="79">
        <f t="shared" si="10"/>
        <v>0.19801218282602617</v>
      </c>
    </row>
    <row r="48" spans="1:12" ht="33" customHeight="1" x14ac:dyDescent="0.3">
      <c r="A48" s="73" t="s">
        <v>46</v>
      </c>
      <c r="B48" s="74">
        <v>615.34502399999997</v>
      </c>
      <c r="C48" s="74">
        <f t="shared" si="6"/>
        <v>3.8493311017646012E-2</v>
      </c>
      <c r="D48" s="74">
        <f t="shared" si="11"/>
        <v>0.67638211751386823</v>
      </c>
      <c r="E48" s="74"/>
      <c r="F48" s="74"/>
      <c r="G48" s="75">
        <v>2930.7975699999997</v>
      </c>
      <c r="H48" s="74">
        <f t="shared" si="7"/>
        <v>0.16854319224797285</v>
      </c>
      <c r="I48" s="74">
        <f t="shared" si="8"/>
        <v>2.533978321290876</v>
      </c>
      <c r="J48" s="74"/>
      <c r="K48" s="74">
        <f t="shared" si="9"/>
        <v>2315.4525459999995</v>
      </c>
      <c r="L48" s="80">
        <f t="shared" si="10"/>
        <v>3.7628524741267748</v>
      </c>
    </row>
    <row r="49" spans="1:12" ht="21" customHeight="1" x14ac:dyDescent="0.3">
      <c r="A49" s="73" t="s">
        <v>47</v>
      </c>
      <c r="B49" s="78">
        <v>34655.583551999996</v>
      </c>
      <c r="C49" s="77">
        <f>B49/$B$10*100</f>
        <v>2.1679027279582801</v>
      </c>
      <c r="D49" s="77">
        <f t="shared" si="11"/>
        <v>38.093128362699723</v>
      </c>
      <c r="E49" s="77"/>
      <c r="F49" s="77"/>
      <c r="G49" s="78">
        <v>38738.329092</v>
      </c>
      <c r="H49" s="77">
        <f>G49/$G$10*100</f>
        <v>2.2277490995456897</v>
      </c>
      <c r="I49" s="77">
        <f t="shared" si="8"/>
        <v>33.493301320759478</v>
      </c>
      <c r="J49" s="77"/>
      <c r="K49" s="77">
        <f t="shared" si="9"/>
        <v>4082.7455400000035</v>
      </c>
      <c r="L49" s="79">
        <f t="shared" si="10"/>
        <v>0.11780917016947434</v>
      </c>
    </row>
    <row r="50" spans="1:12" ht="48" customHeight="1" x14ac:dyDescent="0.3">
      <c r="A50" s="73" t="s">
        <v>48</v>
      </c>
      <c r="B50" s="81">
        <v>5599.6958820000009</v>
      </c>
      <c r="C50" s="82">
        <f>B50/$B$10*100</f>
        <v>0.35029264361136303</v>
      </c>
      <c r="D50" s="82">
        <f>B50/B$40*100</f>
        <v>6.1551390039368368</v>
      </c>
      <c r="E50" s="82"/>
      <c r="F50" s="83"/>
      <c r="G50" s="82">
        <v>5442.5198290000017</v>
      </c>
      <c r="H50" s="74">
        <f t="shared" si="7"/>
        <v>0.31298636086031412</v>
      </c>
      <c r="I50" s="74">
        <f t="shared" si="8"/>
        <v>4.705622592652051</v>
      </c>
      <c r="J50" s="84"/>
      <c r="K50" s="74">
        <f t="shared" si="9"/>
        <v>-157.17605299999923</v>
      </c>
      <c r="L50" s="76">
        <f t="shared" si="10"/>
        <v>-2.8068676641036072E-2</v>
      </c>
    </row>
    <row r="51" spans="1:12" ht="21.6" customHeight="1" x14ac:dyDescent="0.3">
      <c r="A51" s="73" t="s">
        <v>49</v>
      </c>
      <c r="B51" s="74">
        <v>1072.9000000000001</v>
      </c>
      <c r="C51" s="74">
        <f t="shared" si="6"/>
        <v>6.7115962232648874E-2</v>
      </c>
      <c r="D51" s="74">
        <f t="shared" si="11"/>
        <v>1.1793227304632097</v>
      </c>
      <c r="E51" s="74"/>
      <c r="F51" s="74"/>
      <c r="G51" s="75">
        <v>1970.433</v>
      </c>
      <c r="H51" s="74">
        <f t="shared" si="7"/>
        <v>0.11331491172580369</v>
      </c>
      <c r="I51" s="74">
        <f t="shared" si="8"/>
        <v>1.7036435940391972</v>
      </c>
      <c r="J51" s="74"/>
      <c r="K51" s="74">
        <f t="shared" si="9"/>
        <v>897.5329999999999</v>
      </c>
      <c r="L51" s="76">
        <f t="shared" si="10"/>
        <v>0.83654860658029628</v>
      </c>
    </row>
    <row r="52" spans="1:12" ht="48.6" customHeight="1" x14ac:dyDescent="0.3">
      <c r="A52" s="73" t="s">
        <v>50</v>
      </c>
      <c r="B52" s="74">
        <v>99.169011999999995</v>
      </c>
      <c r="C52" s="74">
        <f>B52/$B$10*100</f>
        <v>6.2035824998052961E-3</v>
      </c>
      <c r="D52" s="74">
        <f>B52/B$40*100</f>
        <v>0.10900575077749911</v>
      </c>
      <c r="E52" s="74"/>
      <c r="F52" s="74"/>
      <c r="G52" s="75">
        <v>712.45399999999995</v>
      </c>
      <c r="H52" s="74">
        <f>G52/$G$10*100</f>
        <v>4.097153372821899E-2</v>
      </c>
      <c r="I52" s="74">
        <f>G52/G$40*100</f>
        <v>0.61599033976166762</v>
      </c>
      <c r="J52" s="74"/>
      <c r="K52" s="74">
        <f t="shared" si="9"/>
        <v>613.284988</v>
      </c>
      <c r="L52" s="80">
        <f t="shared" si="10"/>
        <v>6.1842401737349162</v>
      </c>
    </row>
    <row r="53" spans="1:12" ht="35.4" customHeight="1" x14ac:dyDescent="0.3">
      <c r="A53" s="73" t="s">
        <v>51</v>
      </c>
      <c r="B53" s="74">
        <v>7.2724600000000006</v>
      </c>
      <c r="C53" s="74">
        <f>B53/$B$10*100</f>
        <v>4.549334986470776E-4</v>
      </c>
      <c r="D53" s="74">
        <f>B53/B$40*100</f>
        <v>7.9938273691718461E-3</v>
      </c>
      <c r="E53" s="48"/>
      <c r="F53" s="48"/>
      <c r="G53" s="75">
        <v>1174.9730000000004</v>
      </c>
      <c r="H53" s="74">
        <f>G53/$G$10*100</f>
        <v>6.756990051181784E-2</v>
      </c>
      <c r="I53" s="74">
        <f>G53/G$40*100</f>
        <v>1.0158859624351695</v>
      </c>
      <c r="J53" s="74"/>
      <c r="K53" s="74">
        <f t="shared" si="9"/>
        <v>1167.7005400000005</v>
      </c>
      <c r="L53" s="80"/>
    </row>
    <row r="54" spans="1:12" ht="38.4" customHeight="1" x14ac:dyDescent="0.3">
      <c r="A54" s="73" t="s">
        <v>52</v>
      </c>
      <c r="B54" s="81">
        <v>47.478999999999999</v>
      </c>
      <c r="C54" s="82">
        <f>B54/$B$10*100</f>
        <v>2.9700799429992868E-3</v>
      </c>
      <c r="D54" s="82">
        <f t="shared" si="11"/>
        <v>5.2188520756512938E-2</v>
      </c>
      <c r="E54" s="82"/>
      <c r="F54" s="63"/>
      <c r="G54" s="82">
        <v>131.072</v>
      </c>
      <c r="H54" s="74">
        <f>G54/$G$10*100</f>
        <v>7.5376387371326702E-3</v>
      </c>
      <c r="I54" s="74">
        <f t="shared" ref="I54:I57" si="12">G54/G$40*100</f>
        <v>0.11332533161894144</v>
      </c>
      <c r="J54" s="84"/>
      <c r="K54" s="74">
        <f t="shared" si="9"/>
        <v>83.593000000000004</v>
      </c>
      <c r="L54" s="80">
        <f t="shared" si="10"/>
        <v>1.7606310158175194</v>
      </c>
    </row>
    <row r="55" spans="1:12" s="44" customFormat="1" ht="20.100000000000001" customHeight="1" x14ac:dyDescent="0.3">
      <c r="A55" s="69" t="s">
        <v>53</v>
      </c>
      <c r="B55" s="71">
        <v>2591.5602699999999</v>
      </c>
      <c r="C55" s="63">
        <f>B55/$B$10*100</f>
        <v>0.16211675012112339</v>
      </c>
      <c r="D55" s="63">
        <f>B55/B$40*100</f>
        <v>2.8486214314254568</v>
      </c>
      <c r="E55" s="63"/>
      <c r="F55" s="63"/>
      <c r="G55" s="71">
        <v>11756.443935000001</v>
      </c>
      <c r="H55" s="63">
        <f>G55/$G$10*100</f>
        <v>0.676085107539249</v>
      </c>
      <c r="I55" s="63">
        <f>G55/G$40*100</f>
        <v>10.164664517161315</v>
      </c>
      <c r="J55" s="63"/>
      <c r="K55" s="63">
        <f t="shared" si="9"/>
        <v>9164.8836650000012</v>
      </c>
      <c r="L55" s="72">
        <f t="shared" si="10"/>
        <v>3.5364346996259517</v>
      </c>
    </row>
    <row r="56" spans="1:12" ht="20.100000000000001" customHeight="1" x14ac:dyDescent="0.3">
      <c r="A56" s="69" t="s">
        <v>33</v>
      </c>
      <c r="B56" s="74">
        <v>0</v>
      </c>
      <c r="C56" s="63">
        <f t="shared" si="6"/>
        <v>0</v>
      </c>
      <c r="D56" s="63">
        <f t="shared" si="11"/>
        <v>0</v>
      </c>
      <c r="E56" s="63"/>
      <c r="F56" s="63"/>
      <c r="G56" s="71">
        <v>0</v>
      </c>
      <c r="H56" s="63">
        <f t="shared" ref="H56" si="13">G56/$G$10*100</f>
        <v>0</v>
      </c>
      <c r="I56" s="63">
        <f t="shared" si="12"/>
        <v>0</v>
      </c>
      <c r="J56" s="63"/>
      <c r="K56" s="63">
        <f t="shared" si="9"/>
        <v>0</v>
      </c>
      <c r="L56" s="72"/>
    </row>
    <row r="57" spans="1:12" s="44" customFormat="1" ht="32.25" customHeight="1" x14ac:dyDescent="0.3">
      <c r="A57" s="86" t="s">
        <v>54</v>
      </c>
      <c r="B57" s="77">
        <v>-534.19921999999997</v>
      </c>
      <c r="C57" s="63">
        <f>B57/$B$10*100</f>
        <v>-3.3417182099198875E-2</v>
      </c>
      <c r="D57" s="63">
        <f>B57/B$40*100</f>
        <v>-0.58718732663036333</v>
      </c>
      <c r="E57" s="63"/>
      <c r="F57" s="63"/>
      <c r="G57" s="71">
        <v>-501.78570300000001</v>
      </c>
      <c r="H57" s="63">
        <f>G57/$G$10*100</f>
        <v>-2.8856501408936683E-2</v>
      </c>
      <c r="I57" s="63">
        <f t="shared" si="12"/>
        <v>-0.43384575801176956</v>
      </c>
      <c r="J57" s="63"/>
      <c r="K57" s="63">
        <f t="shared" si="9"/>
        <v>32.413516999999956</v>
      </c>
      <c r="L57" s="72">
        <f>G57/B57-1</f>
        <v>-6.067683326081974E-2</v>
      </c>
    </row>
    <row r="58" spans="1:12" s="44" customFormat="1" ht="7.5" customHeight="1" x14ac:dyDescent="0.3">
      <c r="A58" s="87"/>
      <c r="B58" s="88"/>
      <c r="C58" s="42"/>
      <c r="D58" s="42"/>
      <c r="E58" s="42"/>
      <c r="F58" s="42"/>
      <c r="G58" s="57"/>
      <c r="H58" s="42"/>
      <c r="I58" s="42"/>
      <c r="J58" s="42"/>
      <c r="K58" s="63"/>
      <c r="L58" s="72"/>
    </row>
    <row r="59" spans="1:12" s="29" customFormat="1" ht="21" customHeight="1" thickBot="1" x14ac:dyDescent="0.35">
      <c r="A59" s="89" t="s">
        <v>55</v>
      </c>
      <c r="B59" s="90">
        <f>B12-B40</f>
        <v>-17042.224237189992</v>
      </c>
      <c r="C59" s="91">
        <f>B59/$B$10*100</f>
        <v>-1.0660874995466274</v>
      </c>
      <c r="D59" s="90">
        <v>0</v>
      </c>
      <c r="E59" s="90"/>
      <c r="F59" s="92"/>
      <c r="G59" s="90">
        <f>G12-G40</f>
        <v>-28987.284640630009</v>
      </c>
      <c r="H59" s="91">
        <f>G59/$G$10*100</f>
        <v>-1.6669897429771701</v>
      </c>
      <c r="I59" s="93">
        <v>0</v>
      </c>
      <c r="J59" s="92"/>
      <c r="K59" s="90">
        <f>G59-B59</f>
        <v>-11945.060403440017</v>
      </c>
      <c r="L59" s="94"/>
    </row>
    <row r="60" spans="1:12" s="29" customFormat="1" ht="13.2" customHeight="1" x14ac:dyDescent="0.3">
      <c r="A60" s="95"/>
      <c r="B60" s="63"/>
      <c r="C60" s="96"/>
      <c r="D60" s="63"/>
      <c r="E60" s="63"/>
      <c r="F60" s="85"/>
      <c r="G60" s="63"/>
      <c r="H60" s="96"/>
      <c r="I60" s="77"/>
      <c r="J60" s="85"/>
      <c r="K60" s="63"/>
      <c r="L60" s="43"/>
    </row>
    <row r="61" spans="1:12" ht="20.100000000000001" customHeight="1" x14ac:dyDescent="0.3">
      <c r="G61" s="97"/>
      <c r="H61" s="97"/>
      <c r="I61" s="97"/>
      <c r="J61" s="97"/>
      <c r="K61" s="97"/>
    </row>
    <row r="62" spans="1:12" ht="20.100000000000001" customHeight="1" x14ac:dyDescent="0.3">
      <c r="G62" s="97"/>
      <c r="H62" s="97"/>
      <c r="I62" s="97"/>
      <c r="J62" s="97"/>
      <c r="K62" s="97"/>
    </row>
    <row r="63" spans="1:12" ht="20.100000000000001" customHeight="1" x14ac:dyDescent="0.3">
      <c r="G63" s="97"/>
      <c r="H63" s="97"/>
      <c r="I63" s="97"/>
      <c r="J63" s="97"/>
      <c r="K63" s="97"/>
    </row>
    <row r="64" spans="1:12" ht="20.100000000000001" customHeight="1" x14ac:dyDescent="0.3">
      <c r="G64" s="97"/>
      <c r="H64" s="97"/>
      <c r="I64" s="97"/>
      <c r="J64" s="97"/>
      <c r="K64" s="97"/>
    </row>
    <row r="65" spans="7:11" ht="20.100000000000001" customHeight="1" x14ac:dyDescent="0.3">
      <c r="G65" s="97"/>
      <c r="H65" s="97"/>
      <c r="I65" s="97"/>
      <c r="J65" s="97"/>
      <c r="K65" s="97"/>
    </row>
    <row r="66" spans="7:11" ht="20.100000000000001" customHeight="1" x14ac:dyDescent="0.3">
      <c r="G66" s="97"/>
      <c r="H66" s="97"/>
      <c r="I66" s="97"/>
      <c r="J66" s="97"/>
      <c r="K66" s="97"/>
    </row>
    <row r="67" spans="7:11" ht="20.100000000000001" customHeight="1" x14ac:dyDescent="0.3">
      <c r="G67" s="97"/>
      <c r="H67" s="97"/>
      <c r="I67" s="97"/>
      <c r="J67" s="97"/>
      <c r="K67" s="97"/>
    </row>
    <row r="68" spans="7:11" ht="20.100000000000001" customHeight="1" x14ac:dyDescent="0.3">
      <c r="G68" s="97"/>
      <c r="H68" s="97"/>
      <c r="I68" s="97"/>
      <c r="J68" s="97"/>
      <c r="K68" s="97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1" bottom="0" header="0" footer="0.1968503937007874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dcterms:created xsi:type="dcterms:W3CDTF">2024-03-22T10:25:05Z</dcterms:created>
  <dcterms:modified xsi:type="dcterms:W3CDTF">2024-03-25T09:46:25Z</dcterms:modified>
</cp:coreProperties>
</file>