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<sst xmlns="http://schemas.openxmlformats.org/spreadsheetml/2006/main" count="60" uniqueCount="55">
  <si>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>Anexa nr.2</t>
  </si>
  <si>
    <t xml:space="preserve"> EXECUŢIA BUGETULUI GENERAL CONSOLIDAT </t>
  </si>
  <si>
    <t xml:space="preserve">    </t>
  </si>
  <si>
    <t xml:space="preserve">
 Realizări 1.01.-30.06.2022
</t>
  </si>
  <si>
    <t xml:space="preserve">
Realizări 1.01.-30.06.2023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</si>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</sst>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33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vertical="center"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>
      <alignment horizontal="right" vertical="center"/>
    </xf>
    <xf numFmtId="164" fontId="20" fillId="33" borderId="0" xfId="0" applyNumberFormat="1" applyFont="1" applyFill="1" applyBorder="1" applyAlignment="1" applyProtection="1">
      <alignment horizontal="right" vertical="center"/>
      <protection/>
    </xf>
    <xf numFmtId="164" fontId="20" fillId="33" borderId="0" xfId="0" applyNumberFormat="1" applyFont="1" applyFill="1" applyBorder="1" applyAlignment="1" applyProtection="1">
      <alignment horizontal="right"/>
      <protection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  <xf numFmtId="165" fontId="25" fillId="36" borderId="0" xfId="0" applyNumberFormat="1" applyFont="1" applyFill="1" applyBorder="1" applyAlignment="1" applyProtection="1">
      <alignment horizontal="right" vertical="center"/>
      <protection locked="0"/>
    </xf>
    <xf numFmtId="165" fontId="25" fillId="36" borderId="0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%20iunie%20%202023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nie in luna"/>
      <sheetName val="iunie 2023 "/>
      <sheetName val="UAT mai 2023"/>
      <sheetName val="consolidari iunie"/>
      <sheetName val="mai 2023  (valori)"/>
      <sheetName val="UAT mai 2023 (valori)"/>
      <sheetName val="Sinteza - An 2"/>
      <sheetName val="Sinteza - An 2 (engleza)"/>
      <sheetName val="2023 Engl"/>
      <sheetName val="2022 - 2023"/>
      <sheetName val="Progr.30.06.2023.(Liliana)"/>
      <sheetName val="Sinteza - Anexa program anual"/>
      <sheetName val="program %.exec"/>
      <sheetName val="Sinteza-Anexa program 6 luni"/>
      <sheetName val="progr 6 luni % execuție  "/>
      <sheetName val="dob_trez"/>
      <sheetName val="SPECIAL_CNAIR"/>
      <sheetName val="CNAIR_ex"/>
      <sheetName val="iunie 2022 "/>
      <sheetName val="iunie 2022 leg"/>
      <sheetName val="Sinteza-anexa program 9 luni "/>
      <sheetName val="program 9 luni .%.exec "/>
      <sheetName val="Sinteza - program 3 luni "/>
      <sheetName val="program trim I _%.exec"/>
      <sheetName val="buget initial 2023"/>
      <sheetName val="Sinteza - Anexa progr.an,trim."/>
      <sheetName val="Sinteza - An 2 program initial"/>
      <sheetName val="Sinteza - Anexa progr.an,sem.I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5"/>
  <sheetViews>
    <sheetView showZeros="0" tabSelected="1" view="pageBreakPreview" zoomScale="75" zoomScaleNormal="75" zoomScaleSheetLayoutView="75" zoomScalePageLayoutView="0" workbookViewId="0" topLeftCell="A49">
      <selection activeCell="R23" sqref="R23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1.25" customHeight="1">
      <c r="A7" s="16"/>
      <c r="B7" s="17" t="s">
        <v>3</v>
      </c>
      <c r="C7" s="17"/>
      <c r="D7" s="17"/>
      <c r="E7" s="18"/>
      <c r="F7" s="19"/>
      <c r="G7" s="17" t="s">
        <v>4</v>
      </c>
      <c r="H7" s="17"/>
      <c r="I7" s="17"/>
      <c r="J7" s="20"/>
      <c r="K7" s="21" t="s">
        <v>5</v>
      </c>
      <c r="L7" s="22"/>
    </row>
    <row r="8" spans="1:12" s="29" customFormat="1" ht="33" customHeight="1">
      <c r="A8" s="23"/>
      <c r="B8" s="24" t="s">
        <v>6</v>
      </c>
      <c r="C8" s="25" t="s">
        <v>7</v>
      </c>
      <c r="D8" s="25" t="s">
        <v>8</v>
      </c>
      <c r="E8" s="26"/>
      <c r="F8" s="26"/>
      <c r="G8" s="24" t="s">
        <v>6</v>
      </c>
      <c r="H8" s="25" t="s">
        <v>7</v>
      </c>
      <c r="I8" s="25" t="s">
        <v>8</v>
      </c>
      <c r="J8" s="26"/>
      <c r="K8" s="27" t="s">
        <v>6</v>
      </c>
      <c r="L8" s="28" t="s">
        <v>9</v>
      </c>
    </row>
    <row r="9" spans="1:12" s="34" customFormat="1" ht="9" customHeight="1">
      <c r="A9" s="30"/>
      <c r="B9" s="30"/>
      <c r="C9" s="30"/>
      <c r="D9" s="30"/>
      <c r="E9" s="30"/>
      <c r="F9" s="30"/>
      <c r="G9" s="31"/>
      <c r="H9" s="31"/>
      <c r="I9" s="31"/>
      <c r="J9" s="31"/>
      <c r="K9" s="31"/>
      <c r="L9" s="32"/>
    </row>
    <row r="10" spans="1:12" s="34" customFormat="1" ht="18" customHeight="1">
      <c r="A10" s="35" t="s">
        <v>10</v>
      </c>
      <c r="B10" s="36">
        <v>1409783.9</v>
      </c>
      <c r="C10" s="36"/>
      <c r="D10" s="36"/>
      <c r="E10" s="36"/>
      <c r="F10" s="36"/>
      <c r="G10" s="36">
        <v>1591000</v>
      </c>
      <c r="H10" s="36"/>
      <c r="I10" s="36"/>
      <c r="J10" s="36"/>
      <c r="K10" s="36"/>
      <c r="L10" s="37"/>
    </row>
    <row r="11" spans="2:12" s="34" customFormat="1" ht="8.25" customHeight="1">
      <c r="B11" s="38"/>
      <c r="G11" s="40"/>
      <c r="H11" s="40"/>
      <c r="I11" s="40"/>
      <c r="J11" s="40"/>
      <c r="K11" s="40"/>
      <c r="L11" s="33"/>
    </row>
    <row r="12" spans="1:12" s="40" customFormat="1" ht="35.25" customHeight="1">
      <c r="A12" s="41" t="s">
        <v>11</v>
      </c>
      <c r="B12" s="42">
        <f>B13+B30+B31+B33+B34+B32+B35+B36+B37</f>
        <v>216696.92779566</v>
      </c>
      <c r="C12" s="43">
        <f>B12/$B$10*100</f>
        <v>15.370932225546058</v>
      </c>
      <c r="D12" s="43">
        <f>B12/B$12*100</f>
        <v>100</v>
      </c>
      <c r="E12" s="43"/>
      <c r="F12" s="43"/>
      <c r="G12" s="42">
        <f>G13+G30+G31+G33+G34+G32+G35+G36+G37+G29</f>
        <v>242743.42829666997</v>
      </c>
      <c r="H12" s="43">
        <f>G12/$G$10*100</f>
        <v>15.257286505133246</v>
      </c>
      <c r="I12" s="43">
        <f aca="true" t="shared" si="0" ref="I12:I32">G12/G$12*100</f>
        <v>100</v>
      </c>
      <c r="J12" s="43"/>
      <c r="K12" s="43">
        <f>G12-B12</f>
        <v>26046.500501009956</v>
      </c>
      <c r="L12" s="44">
        <f>G12/B12-1</f>
        <v>0.12019783005678408</v>
      </c>
    </row>
    <row r="13" spans="1:12" s="49" customFormat="1" ht="24.75" customHeight="1">
      <c r="A13" s="45" t="s">
        <v>12</v>
      </c>
      <c r="B13" s="46">
        <f>B14+B27+B28</f>
        <v>201177.57454565997</v>
      </c>
      <c r="C13" s="47">
        <f>B13/$B$10*100</f>
        <v>14.270100158305112</v>
      </c>
      <c r="D13" s="47">
        <f>B13/B$12*100</f>
        <v>92.83822183919726</v>
      </c>
      <c r="E13" s="47"/>
      <c r="F13" s="47"/>
      <c r="G13" s="46">
        <f>G14+G27+G28</f>
        <v>220421.91882366996</v>
      </c>
      <c r="H13" s="47">
        <f>G13/$G$10*100</f>
        <v>13.854300366038338</v>
      </c>
      <c r="I13" s="47">
        <f t="shared" si="0"/>
        <v>90.80448454171139</v>
      </c>
      <c r="J13" s="47"/>
      <c r="K13" s="47">
        <f>G13-B13</f>
        <v>19244.344278009987</v>
      </c>
      <c r="L13" s="48">
        <f>G13/B13-1</f>
        <v>0.09565849633822987</v>
      </c>
    </row>
    <row r="14" spans="1:12" s="49" customFormat="1" ht="25.5" customHeight="1">
      <c r="A14" s="50" t="s">
        <v>13</v>
      </c>
      <c r="B14" s="46">
        <f>B15+B19+B20+B25+B26</f>
        <v>111470.45121999999</v>
      </c>
      <c r="C14" s="47">
        <f>B14/$B$10*100</f>
        <v>7.9069175935404</v>
      </c>
      <c r="D14" s="47">
        <f aca="true" t="shared" si="1" ref="D14:D34">B14/B$12*100</f>
        <v>51.4407160054959</v>
      </c>
      <c r="E14" s="47"/>
      <c r="F14" s="47"/>
      <c r="G14" s="46">
        <f>G15+G19+G20+G25+G26</f>
        <v>121370.97111399999</v>
      </c>
      <c r="H14" s="47">
        <f>G14/$G$10*100</f>
        <v>7.628596550219986</v>
      </c>
      <c r="I14" s="47">
        <f t="shared" si="0"/>
        <v>49.99969390135905</v>
      </c>
      <c r="J14" s="47"/>
      <c r="K14" s="47">
        <f>G14-B14</f>
        <v>9900.519893999997</v>
      </c>
      <c r="L14" s="48">
        <f>G14/B14-1</f>
        <v>0.0888174380353064</v>
      </c>
    </row>
    <row r="15" spans="1:12" s="49" customFormat="1" ht="40.5" customHeight="1">
      <c r="A15" s="51" t="s">
        <v>14</v>
      </c>
      <c r="B15" s="46">
        <f>B16+B17+B18</f>
        <v>29741.856999999996</v>
      </c>
      <c r="C15" s="47">
        <f>B15/$B$10*100</f>
        <v>2.1096748941451238</v>
      </c>
      <c r="D15" s="47">
        <f t="shared" si="1"/>
        <v>13.725093983817734</v>
      </c>
      <c r="E15" s="47"/>
      <c r="F15" s="47"/>
      <c r="G15" s="46">
        <f>G16+G17+G18</f>
        <v>35364.161114</v>
      </c>
      <c r="H15" s="47">
        <f>G15/$G$10*100</f>
        <v>2.2227631121307354</v>
      </c>
      <c r="I15" s="47">
        <f t="shared" si="0"/>
        <v>14.568534918597068</v>
      </c>
      <c r="J15" s="47"/>
      <c r="K15" s="47">
        <f>G15-B15</f>
        <v>5622.304114000006</v>
      </c>
      <c r="L15" s="48">
        <f>G15/B15-1</f>
        <v>0.18903675429547007</v>
      </c>
    </row>
    <row r="16" spans="1:12" ht="25.5" customHeight="1">
      <c r="A16" s="52" t="s">
        <v>15</v>
      </c>
      <c r="B16" s="53">
        <v>10756.360999999999</v>
      </c>
      <c r="C16" s="53">
        <f aca="true" t="shared" si="2" ref="C16:C28">B16/$B$10*100</f>
        <v>0.7629794183349661</v>
      </c>
      <c r="D16" s="53">
        <f t="shared" si="1"/>
        <v>4.963781032531752</v>
      </c>
      <c r="E16" s="53"/>
      <c r="F16" s="53"/>
      <c r="G16" s="53">
        <v>12735.539</v>
      </c>
      <c r="H16" s="53">
        <f aca="true" t="shared" si="3" ref="H16:H28">G16/$G$10*100</f>
        <v>0.8004738529226901</v>
      </c>
      <c r="I16" s="53">
        <f t="shared" si="0"/>
        <v>5.246502073965605</v>
      </c>
      <c r="J16" s="53"/>
      <c r="K16" s="53">
        <f>G16-B16</f>
        <v>1979.1780000000017</v>
      </c>
      <c r="L16" s="54">
        <f>G16/B16-1</f>
        <v>0.184000704327421</v>
      </c>
    </row>
    <row r="17" spans="1:12" ht="18" customHeight="1">
      <c r="A17" s="52" t="s">
        <v>16</v>
      </c>
      <c r="B17" s="53">
        <v>16927.443</v>
      </c>
      <c r="C17" s="53">
        <f t="shared" si="2"/>
        <v>1.2007118963409924</v>
      </c>
      <c r="D17" s="53">
        <f t="shared" si="1"/>
        <v>7.8115749827160315</v>
      </c>
      <c r="E17" s="53"/>
      <c r="F17" s="53"/>
      <c r="G17" s="53">
        <v>20695.283114</v>
      </c>
      <c r="H17" s="53">
        <f t="shared" si="3"/>
        <v>1.3007720373350096</v>
      </c>
      <c r="I17" s="53">
        <f>G17/G$12*100</f>
        <v>8.525579151295156</v>
      </c>
      <c r="J17" s="53"/>
      <c r="K17" s="53">
        <f>G17-B17</f>
        <v>3767.8401140000024</v>
      </c>
      <c r="L17" s="54">
        <f>G17/B17-1</f>
        <v>0.22258767103808896</v>
      </c>
    </row>
    <row r="18" spans="1:12" ht="31.5" customHeight="1">
      <c r="A18" s="55" t="s">
        <v>17</v>
      </c>
      <c r="B18" s="53">
        <v>2058.053</v>
      </c>
      <c r="C18" s="53">
        <f t="shared" si="2"/>
        <v>0.14598357946916546</v>
      </c>
      <c r="D18" s="53">
        <f t="shared" si="1"/>
        <v>0.9497379685699534</v>
      </c>
      <c r="E18" s="53"/>
      <c r="F18" s="53"/>
      <c r="G18" s="53">
        <v>1933.339</v>
      </c>
      <c r="H18" s="53">
        <f t="shared" si="3"/>
        <v>0.12151722187303583</v>
      </c>
      <c r="I18" s="53">
        <f t="shared" si="0"/>
        <v>0.7964536933363078</v>
      </c>
      <c r="J18" s="53"/>
      <c r="K18" s="53">
        <f>G18-B18</f>
        <v>-124.71399999999994</v>
      </c>
      <c r="L18" s="54">
        <f>G18/B18-1</f>
        <v>-0.06059805068188229</v>
      </c>
    </row>
    <row r="19" spans="1:12" ht="24" customHeight="1">
      <c r="A19" s="51" t="s">
        <v>18</v>
      </c>
      <c r="B19" s="47">
        <v>5303.5380000000005</v>
      </c>
      <c r="C19" s="47">
        <f t="shared" si="2"/>
        <v>0.3761951033771914</v>
      </c>
      <c r="D19" s="47">
        <f t="shared" si="1"/>
        <v>2.447444942551797</v>
      </c>
      <c r="E19" s="47"/>
      <c r="F19" s="47"/>
      <c r="G19" s="47">
        <v>5674.835</v>
      </c>
      <c r="H19" s="47">
        <f t="shared" si="3"/>
        <v>0.3566835323695789</v>
      </c>
      <c r="I19" s="47">
        <f t="shared" si="0"/>
        <v>2.337791403796306</v>
      </c>
      <c r="J19" s="47"/>
      <c r="K19" s="47">
        <f>G19-B19</f>
        <v>371.29699999999957</v>
      </c>
      <c r="L19" s="48">
        <f>G19/B19-1</f>
        <v>0.07000930322362153</v>
      </c>
    </row>
    <row r="20" spans="1:12" ht="23.25" customHeight="1">
      <c r="A20" s="56" t="s">
        <v>19</v>
      </c>
      <c r="B20" s="46">
        <f>B21+B22+B23+B24</f>
        <v>74742.82722</v>
      </c>
      <c r="C20" s="47">
        <f>B20/$B$10*100</f>
        <v>5.301722286656842</v>
      </c>
      <c r="D20" s="47">
        <f t="shared" si="1"/>
        <v>34.491872118501234</v>
      </c>
      <c r="E20" s="47"/>
      <c r="F20" s="47"/>
      <c r="G20" s="46">
        <f>G21+G22+G23+G24</f>
        <v>78699.912</v>
      </c>
      <c r="H20" s="47">
        <f>G20/$G$10*100</f>
        <v>4.946568950345695</v>
      </c>
      <c r="I20" s="47">
        <f t="shared" si="0"/>
        <v>32.42102682335711</v>
      </c>
      <c r="J20" s="47"/>
      <c r="K20" s="47">
        <f>G20-B20</f>
        <v>3957.08477999999</v>
      </c>
      <c r="L20" s="48">
        <f>G20/B20-1</f>
        <v>0.052942669245740426</v>
      </c>
    </row>
    <row r="21" spans="1:12" ht="20.25" customHeight="1">
      <c r="A21" s="52" t="s">
        <v>20</v>
      </c>
      <c r="B21" s="39">
        <v>45498.102</v>
      </c>
      <c r="C21" s="53">
        <f t="shared" si="2"/>
        <v>3.227310370050332</v>
      </c>
      <c r="D21" s="53">
        <f t="shared" si="1"/>
        <v>20.9961915301834</v>
      </c>
      <c r="E21" s="53"/>
      <c r="F21" s="53"/>
      <c r="G21" s="53">
        <v>48688.715</v>
      </c>
      <c r="H21" s="53">
        <f t="shared" si="3"/>
        <v>3.0602586423632934</v>
      </c>
      <c r="I21" s="53">
        <f>G21/G$12*100</f>
        <v>20.057686151031394</v>
      </c>
      <c r="J21" s="53"/>
      <c r="K21" s="53">
        <f>G21-B21</f>
        <v>3190.6129999999976</v>
      </c>
      <c r="L21" s="54">
        <f>G21/B21-1</f>
        <v>0.07012628790537234</v>
      </c>
    </row>
    <row r="22" spans="1:12" ht="18" customHeight="1">
      <c r="A22" s="52" t="s">
        <v>21</v>
      </c>
      <c r="B22" s="39">
        <v>16644.151</v>
      </c>
      <c r="C22" s="53">
        <f t="shared" si="2"/>
        <v>1.1806171853714602</v>
      </c>
      <c r="D22" s="53">
        <f t="shared" si="1"/>
        <v>7.680843087768663</v>
      </c>
      <c r="E22" s="53"/>
      <c r="F22" s="53"/>
      <c r="G22" s="53">
        <v>17716.795</v>
      </c>
      <c r="H22" s="53">
        <f t="shared" si="3"/>
        <v>1.1135634820867377</v>
      </c>
      <c r="I22" s="53">
        <f t="shared" si="0"/>
        <v>7.2985683379025765</v>
      </c>
      <c r="J22" s="53"/>
      <c r="K22" s="53">
        <f>G22-B22</f>
        <v>1072.6439999999966</v>
      </c>
      <c r="L22" s="54">
        <f>G22/B22-1</f>
        <v>0.06444570227703394</v>
      </c>
    </row>
    <row r="23" spans="1:12" s="58" customFormat="1" ht="23.25" customHeight="1">
      <c r="A23" s="57" t="s">
        <v>22</v>
      </c>
      <c r="B23" s="39">
        <v>9250.52022</v>
      </c>
      <c r="C23" s="53">
        <f t="shared" si="2"/>
        <v>0.656165829387043</v>
      </c>
      <c r="D23" s="53">
        <f t="shared" si="1"/>
        <v>4.268874650923994</v>
      </c>
      <c r="E23" s="53"/>
      <c r="F23" s="53"/>
      <c r="G23" s="53">
        <v>8281.478</v>
      </c>
      <c r="H23" s="53">
        <f t="shared" si="3"/>
        <v>0.5205203016970459</v>
      </c>
      <c r="I23" s="53">
        <f t="shared" si="0"/>
        <v>3.4116177966633785</v>
      </c>
      <c r="J23" s="53"/>
      <c r="K23" s="53">
        <f>G23-B23</f>
        <v>-969.0422200000012</v>
      </c>
      <c r="L23" s="54">
        <f>G23/B23-1</f>
        <v>-0.10475542963571849</v>
      </c>
    </row>
    <row r="24" spans="1:12" ht="49.5" customHeight="1">
      <c r="A24" s="57" t="s">
        <v>23</v>
      </c>
      <c r="B24" s="39">
        <v>3350.0539999999996</v>
      </c>
      <c r="C24" s="53">
        <f t="shared" si="2"/>
        <v>0.2376289018480066</v>
      </c>
      <c r="D24" s="53">
        <f t="shared" si="1"/>
        <v>1.5459628496251778</v>
      </c>
      <c r="E24" s="53"/>
      <c r="F24" s="53"/>
      <c r="G24" s="53">
        <v>4012.924</v>
      </c>
      <c r="H24" s="53">
        <f t="shared" si="3"/>
        <v>0.2522265241986172</v>
      </c>
      <c r="I24" s="53">
        <f t="shared" si="0"/>
        <v>1.6531545377597563</v>
      </c>
      <c r="J24" s="53"/>
      <c r="K24" s="53">
        <f>G24-B24</f>
        <v>662.8700000000003</v>
      </c>
      <c r="L24" s="54">
        <f>G24/B24-1</f>
        <v>0.19786845226972472</v>
      </c>
    </row>
    <row r="25" spans="1:12" s="49" customFormat="1" ht="35.25" customHeight="1">
      <c r="A25" s="56" t="s">
        <v>24</v>
      </c>
      <c r="B25" s="59">
        <v>962.681</v>
      </c>
      <c r="C25" s="47">
        <f t="shared" si="2"/>
        <v>0.06828571386011714</v>
      </c>
      <c r="D25" s="47">
        <f t="shared" si="1"/>
        <v>0.4442522604232696</v>
      </c>
      <c r="E25" s="47"/>
      <c r="F25" s="47"/>
      <c r="G25" s="47">
        <v>870.508</v>
      </c>
      <c r="H25" s="47">
        <f t="shared" si="3"/>
        <v>0.054714519170333126</v>
      </c>
      <c r="I25" s="47">
        <f t="shared" si="0"/>
        <v>0.3586123859699735</v>
      </c>
      <c r="J25" s="47"/>
      <c r="K25" s="47">
        <f>G25-B25</f>
        <v>-92.173</v>
      </c>
      <c r="L25" s="48">
        <f>G25/B25-1</f>
        <v>-0.09574615059401814</v>
      </c>
    </row>
    <row r="26" spans="1:12" s="49" customFormat="1" ht="17.25" customHeight="1">
      <c r="A26" s="60" t="s">
        <v>25</v>
      </c>
      <c r="B26" s="59">
        <v>719.548</v>
      </c>
      <c r="C26" s="47">
        <f t="shared" si="2"/>
        <v>0.0510395955011261</v>
      </c>
      <c r="D26" s="47">
        <f t="shared" si="1"/>
        <v>0.33205270020187666</v>
      </c>
      <c r="E26" s="47"/>
      <c r="F26" s="47"/>
      <c r="G26" s="47">
        <v>761.5550000000001</v>
      </c>
      <c r="H26" s="47">
        <f t="shared" si="3"/>
        <v>0.04786643620364551</v>
      </c>
      <c r="I26" s="47">
        <f t="shared" si="0"/>
        <v>0.3137283696386055</v>
      </c>
      <c r="J26" s="47"/>
      <c r="K26" s="47">
        <f>G26-B26</f>
        <v>42.00700000000006</v>
      </c>
      <c r="L26" s="48">
        <f>G26/B26-1</f>
        <v>0.058379705037051144</v>
      </c>
    </row>
    <row r="27" spans="1:12" s="49" customFormat="1" ht="18" customHeight="1">
      <c r="A27" s="61" t="s">
        <v>26</v>
      </c>
      <c r="B27" s="59">
        <v>68456.944989</v>
      </c>
      <c r="C27" s="47">
        <f>B27/$B$10*100</f>
        <v>4.855846700263778</v>
      </c>
      <c r="D27" s="47">
        <f t="shared" si="1"/>
        <v>31.591100845487414</v>
      </c>
      <c r="E27" s="47"/>
      <c r="F27" s="47"/>
      <c r="G27" s="47">
        <v>76752.538002</v>
      </c>
      <c r="H27" s="47">
        <f t="shared" si="3"/>
        <v>4.824169579006914</v>
      </c>
      <c r="I27" s="47">
        <f>G27/G$12*100</f>
        <v>31.61879130593663</v>
      </c>
      <c r="J27" s="47"/>
      <c r="K27" s="47">
        <f>G27-B27</f>
        <v>8295.593013000005</v>
      </c>
      <c r="L27" s="48">
        <f>G27/B27-1</f>
        <v>0.12117971396960492</v>
      </c>
    </row>
    <row r="28" spans="1:12" s="49" customFormat="1" ht="18.75" customHeight="1">
      <c r="A28" s="63" t="s">
        <v>27</v>
      </c>
      <c r="B28" s="59">
        <v>21250.178336659996</v>
      </c>
      <c r="C28" s="47">
        <f t="shared" si="2"/>
        <v>1.507335864500935</v>
      </c>
      <c r="D28" s="47">
        <f t="shared" si="1"/>
        <v>9.806404988213956</v>
      </c>
      <c r="E28" s="47"/>
      <c r="F28" s="47"/>
      <c r="G28" s="47">
        <v>22298.409707669998</v>
      </c>
      <c r="H28" s="47">
        <f t="shared" si="3"/>
        <v>1.4015342368114392</v>
      </c>
      <c r="I28" s="47">
        <f>G28/G$12*100</f>
        <v>9.185999334415717</v>
      </c>
      <c r="J28" s="47"/>
      <c r="K28" s="47">
        <f>G28-B28</f>
        <v>1048.2313710100025</v>
      </c>
      <c r="L28" s="48">
        <f>G28/B28-1</f>
        <v>0.04932812112930063</v>
      </c>
    </row>
    <row r="29" spans="1:12" s="49" customFormat="1" ht="16.5" customHeight="1">
      <c r="A29" s="64" t="s">
        <v>28</v>
      </c>
      <c r="B29" s="59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s="49" customFormat="1" ht="19.5" customHeight="1">
      <c r="A30" s="65" t="s">
        <v>29</v>
      </c>
      <c r="B30" s="59">
        <v>635.2169999999999</v>
      </c>
      <c r="C30" s="47">
        <f>B30/$B$10*100</f>
        <v>0.045057756724275255</v>
      </c>
      <c r="D30" s="47">
        <f t="shared" si="1"/>
        <v>0.2931361355519513</v>
      </c>
      <c r="E30" s="47"/>
      <c r="F30" s="47"/>
      <c r="G30" s="47">
        <v>640.405</v>
      </c>
      <c r="H30" s="47">
        <f>G30/$G$10*100</f>
        <v>0.040251728472658704</v>
      </c>
      <c r="I30" s="47">
        <f t="shared" si="0"/>
        <v>0.26381970646691455</v>
      </c>
      <c r="J30" s="47"/>
      <c r="K30" s="47">
        <f>G30-B30</f>
        <v>5.188000000000102</v>
      </c>
      <c r="L30" s="48">
        <f>G30/B30-1</f>
        <v>0.008167287714277327</v>
      </c>
    </row>
    <row r="31" spans="1:12" s="49" customFormat="1" ht="18" customHeight="1">
      <c r="A31" s="65" t="s">
        <v>30</v>
      </c>
      <c r="B31" s="59">
        <v>28.246</v>
      </c>
      <c r="C31" s="47">
        <f>B31/$B$10*100</f>
        <v>0.002003569483237821</v>
      </c>
      <c r="D31" s="47">
        <f t="shared" si="1"/>
        <v>0.013034794857191192</v>
      </c>
      <c r="E31" s="47"/>
      <c r="F31" s="47"/>
      <c r="G31" s="47">
        <v>0</v>
      </c>
      <c r="H31" s="47">
        <f>G31/$G$10*100</f>
        <v>0</v>
      </c>
      <c r="I31" s="47">
        <f t="shared" si="0"/>
        <v>0</v>
      </c>
      <c r="J31" s="47"/>
      <c r="K31" s="47">
        <f>G31-B31</f>
        <v>-28.246</v>
      </c>
      <c r="L31" s="101">
        <f>G31/B31-1</f>
        <v>-1</v>
      </c>
    </row>
    <row r="32" spans="1:12" s="49" customFormat="1" ht="34.5" customHeight="1">
      <c r="A32" s="66" t="s">
        <v>31</v>
      </c>
      <c r="B32" s="59">
        <v>64.707268</v>
      </c>
      <c r="C32" s="47">
        <f>B32/$B$10*100</f>
        <v>0.004589871398020647</v>
      </c>
      <c r="D32" s="47">
        <f t="shared" si="1"/>
        <v>0.029860722373054316</v>
      </c>
      <c r="E32" s="47"/>
      <c r="F32" s="47"/>
      <c r="G32" s="47">
        <v>1110.8911420000002</v>
      </c>
      <c r="H32" s="47">
        <f>G32/$G$10*100</f>
        <v>0.06982345329981146</v>
      </c>
      <c r="I32" s="47">
        <f t="shared" si="0"/>
        <v>0.4576400480932154</v>
      </c>
      <c r="J32" s="47"/>
      <c r="K32" s="47">
        <f>G32-B32</f>
        <v>1046.1838740000003</v>
      </c>
      <c r="L32" s="101"/>
    </row>
    <row r="33" spans="1:12" s="49" customFormat="1" ht="16.5" customHeight="1">
      <c r="A33" s="67" t="s">
        <v>32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8" customHeight="1">
      <c r="A34" s="65" t="s">
        <v>33</v>
      </c>
      <c r="B34" s="67">
        <v>-9.759</v>
      </c>
      <c r="C34" s="67">
        <f>B34/$B$10*100</f>
        <v>-0.0006922337529886673</v>
      </c>
      <c r="D34" s="67">
        <f t="shared" si="1"/>
        <v>-0.004503524853477619</v>
      </c>
      <c r="E34" s="67"/>
      <c r="F34" s="67"/>
      <c r="G34" s="67">
        <v>-13.516</v>
      </c>
      <c r="H34" s="67">
        <f>G34/$G$10*100</f>
        <v>-0.0008495285983658076</v>
      </c>
      <c r="I34" s="67">
        <f>G34/G$12*100</f>
        <v>-0.005568018913979149</v>
      </c>
      <c r="J34" s="67"/>
      <c r="K34" s="67">
        <f>G34-B34</f>
        <v>-3.7569999999999997</v>
      </c>
      <c r="L34" s="101">
        <f>G34/B34-1</f>
        <v>0.38497796905420634</v>
      </c>
    </row>
    <row r="35" spans="1:12" ht="18.75" customHeight="1">
      <c r="A35" s="68" t="s">
        <v>34</v>
      </c>
      <c r="B35" s="59">
        <v>431.563</v>
      </c>
      <c r="C35" s="59">
        <f>B35/$B$10*100</f>
        <v>0.030611996632959135</v>
      </c>
      <c r="D35" s="59">
        <f>B35/B$12*100</f>
        <v>0.1991551077304398</v>
      </c>
      <c r="E35" s="46"/>
      <c r="F35" s="47"/>
      <c r="G35" s="59">
        <v>51.335</v>
      </c>
      <c r="H35" s="59">
        <f>G35/$G$10*100</f>
        <v>0.003226587052168448</v>
      </c>
      <c r="I35" s="59">
        <f>G35/G$12*100</f>
        <v>0.02114784336705532</v>
      </c>
      <c r="J35" s="59"/>
      <c r="K35" s="59">
        <f>G35-B35</f>
        <v>-380.228</v>
      </c>
      <c r="L35" s="48">
        <f>G35/B35-1</f>
        <v>-0.8810486533831677</v>
      </c>
    </row>
    <row r="36" spans="1:12" ht="48" customHeight="1">
      <c r="A36" s="70" t="s">
        <v>35</v>
      </c>
      <c r="B36" s="59">
        <v>14364.278982000003</v>
      </c>
      <c r="C36" s="59">
        <f>B36/$B$10*100</f>
        <v>1.0188993491839426</v>
      </c>
      <c r="D36" s="59">
        <f>B36/B$12*100</f>
        <v>6.628741407697839</v>
      </c>
      <c r="E36" s="59"/>
      <c r="F36" s="59"/>
      <c r="G36" s="59">
        <v>19905.599330999998</v>
      </c>
      <c r="H36" s="59">
        <f>G36/$G$10*100</f>
        <v>1.2511376072281584</v>
      </c>
      <c r="I36" s="59">
        <f>G36/G$12*100</f>
        <v>8.200262915736808</v>
      </c>
      <c r="J36" s="59"/>
      <c r="K36" s="59">
        <f>G36-B36</f>
        <v>5541.320348999994</v>
      </c>
      <c r="L36" s="48">
        <f>G36/B36-1</f>
        <v>0.38577086646283254</v>
      </c>
    </row>
    <row r="37" spans="1:12" ht="31.5" customHeight="1">
      <c r="A37" s="70" t="s">
        <v>36</v>
      </c>
      <c r="B37" s="59">
        <v>5.1</v>
      </c>
      <c r="C37" s="59">
        <f>B37/$B$10*100</f>
        <v>0.00036175757149730536</v>
      </c>
      <c r="D37" s="59">
        <f>B37/B$12*100</f>
        <v>0.002353517445715325</v>
      </c>
      <c r="E37" s="59"/>
      <c r="F37" s="59"/>
      <c r="G37" s="59">
        <v>626.7949999999995</v>
      </c>
      <c r="H37" s="59">
        <f>G37/$G$10*100</f>
        <v>0.03939629164047765</v>
      </c>
      <c r="I37" s="59">
        <f>G37/G$12*100</f>
        <v>0.25821296353858825</v>
      </c>
      <c r="J37" s="59"/>
      <c r="K37" s="59">
        <f>G37-B37</f>
        <v>621.6949999999995</v>
      </c>
      <c r="L37" s="101"/>
    </row>
    <row r="38" spans="1:12" ht="8.25" customHeight="1">
      <c r="A38" s="71"/>
      <c r="B38" s="46"/>
      <c r="C38" s="46"/>
      <c r="D38" s="46"/>
      <c r="E38" s="46"/>
      <c r="F38" s="47"/>
      <c r="G38" s="62"/>
      <c r="H38" s="47"/>
      <c r="I38" s="47"/>
      <c r="J38" s="47"/>
      <c r="K38" s="47"/>
      <c r="L38" s="69"/>
    </row>
    <row r="39" spans="1:12" s="49" customFormat="1" ht="33" customHeight="1">
      <c r="A39" s="41" t="s">
        <v>37</v>
      </c>
      <c r="B39" s="72">
        <f>B40+B54+B55+B56</f>
        <v>240204.45007579</v>
      </c>
      <c r="C39" s="43">
        <f aca="true" t="shared" si="4" ref="C39:C55">B39/$B$10*100</f>
        <v>17.038387945541867</v>
      </c>
      <c r="D39" s="43">
        <f>B39/B$39*100</f>
        <v>100</v>
      </c>
      <c r="E39" s="43"/>
      <c r="F39" s="43"/>
      <c r="G39" s="72">
        <f>G40+G54+G55+G56</f>
        <v>279957.67636499</v>
      </c>
      <c r="H39" s="43">
        <f aca="true" t="shared" si="5" ref="H39:H50">G39/$G$10*100</f>
        <v>17.596334152419235</v>
      </c>
      <c r="I39" s="43">
        <f aca="true" t="shared" si="6" ref="I39:I50">G39/G$39*100</f>
        <v>100</v>
      </c>
      <c r="J39" s="43"/>
      <c r="K39" s="43">
        <f>G39-B39</f>
        <v>39753.226289200014</v>
      </c>
      <c r="L39" s="44">
        <f>G39/B39-1</f>
        <v>0.16549745967094687</v>
      </c>
    </row>
    <row r="40" spans="1:12" s="49" customFormat="1" ht="19.5" customHeight="1">
      <c r="A40" s="73" t="s">
        <v>38</v>
      </c>
      <c r="B40" s="62">
        <f>B41+B42+B43+B44++B45+B46+B47+B48+B49+B50+B51+B52+B53</f>
        <v>231356.09524278998</v>
      </c>
      <c r="C40" s="47">
        <f t="shared" si="4"/>
        <v>16.410748856104114</v>
      </c>
      <c r="D40" s="47">
        <f aca="true" t="shared" si="7" ref="D40:D55">B40/B$39*100</f>
        <v>96.31632351931525</v>
      </c>
      <c r="E40" s="47"/>
      <c r="F40" s="47"/>
      <c r="G40" s="62">
        <f>G41+G42+G43+G44++G45+G46+G47+G48+G49+G50+G51+G52+G53</f>
        <v>267352.60150799004</v>
      </c>
      <c r="H40" s="47">
        <f t="shared" si="5"/>
        <v>16.804060434191705</v>
      </c>
      <c r="I40" s="47">
        <f t="shared" si="6"/>
        <v>95.4975069729589</v>
      </c>
      <c r="J40" s="47"/>
      <c r="K40" s="47">
        <f>G40-B40</f>
        <v>35996.50626520006</v>
      </c>
      <c r="L40" s="48">
        <f>G40/B40-1</f>
        <v>0.15558918483398743</v>
      </c>
    </row>
    <row r="41" spans="1:12" ht="19.5" customHeight="1">
      <c r="A41" s="74" t="s">
        <v>39</v>
      </c>
      <c r="B41" s="67">
        <v>58328.397550999995</v>
      </c>
      <c r="C41" s="67">
        <f t="shared" si="4"/>
        <v>4.137399891642967</v>
      </c>
      <c r="D41" s="67">
        <f t="shared" si="7"/>
        <v>24.282813050547585</v>
      </c>
      <c r="E41" s="67"/>
      <c r="F41" s="67"/>
      <c r="G41" s="75">
        <v>63081.89244999999</v>
      </c>
      <c r="H41" s="67">
        <f t="shared" si="5"/>
        <v>3.964920958516656</v>
      </c>
      <c r="I41" s="67">
        <f t="shared" si="6"/>
        <v>22.532653245684916</v>
      </c>
      <c r="J41" s="67"/>
      <c r="K41" s="67">
        <f>G41-B41</f>
        <v>4753.4948989999975</v>
      </c>
      <c r="L41" s="76">
        <f>G41/B41-1</f>
        <v>0.08149537958493935</v>
      </c>
    </row>
    <row r="42" spans="1:12" ht="19.5" customHeight="1">
      <c r="A42" s="74" t="s">
        <v>40</v>
      </c>
      <c r="B42" s="67">
        <v>31984.622166</v>
      </c>
      <c r="C42" s="67">
        <f t="shared" si="4"/>
        <v>2.2687606353002048</v>
      </c>
      <c r="D42" s="67">
        <f t="shared" si="7"/>
        <v>13.315582686294164</v>
      </c>
      <c r="E42" s="67"/>
      <c r="F42" s="67"/>
      <c r="G42" s="75">
        <v>36087.64379300001</v>
      </c>
      <c r="H42" s="67">
        <f t="shared" si="5"/>
        <v>2.2682365677561287</v>
      </c>
      <c r="I42" s="67">
        <f t="shared" si="6"/>
        <v>12.89039266990892</v>
      </c>
      <c r="J42" s="67"/>
      <c r="K42" s="67">
        <f>G42-B42</f>
        <v>4103.021627000009</v>
      </c>
      <c r="L42" s="76">
        <f>G42/B42-1</f>
        <v>0.12828107225107588</v>
      </c>
    </row>
    <row r="43" spans="1:12" ht="19.5" customHeight="1">
      <c r="A43" s="74" t="s">
        <v>41</v>
      </c>
      <c r="B43" s="67">
        <v>13119.46525179</v>
      </c>
      <c r="C43" s="67">
        <f t="shared" si="4"/>
        <v>0.9306011546727126</v>
      </c>
      <c r="D43" s="67">
        <f t="shared" si="7"/>
        <v>5.461791089903</v>
      </c>
      <c r="E43" s="67"/>
      <c r="F43" s="67"/>
      <c r="G43" s="75">
        <v>15949.05794999</v>
      </c>
      <c r="H43" s="67">
        <f t="shared" si="5"/>
        <v>1.002454930860465</v>
      </c>
      <c r="I43" s="67">
        <f t="shared" si="6"/>
        <v>5.696953252746923</v>
      </c>
      <c r="J43" s="67"/>
      <c r="K43" s="67">
        <f>G43-B43</f>
        <v>2829.5926982</v>
      </c>
      <c r="L43" s="76">
        <f>G43/B43-1</f>
        <v>0.21567896586440027</v>
      </c>
    </row>
    <row r="44" spans="1:12" ht="19.5" customHeight="1">
      <c r="A44" s="74" t="s">
        <v>42</v>
      </c>
      <c r="B44" s="67">
        <v>5641.959999999999</v>
      </c>
      <c r="C44" s="67">
        <f t="shared" si="4"/>
        <v>0.40020034276175237</v>
      </c>
      <c r="D44" s="67">
        <f t="shared" si="7"/>
        <v>2.3488157684921456</v>
      </c>
      <c r="E44" s="67"/>
      <c r="F44" s="67"/>
      <c r="G44" s="75">
        <v>8948.423999999999</v>
      </c>
      <c r="H44" s="67">
        <f t="shared" si="5"/>
        <v>0.5624402262727843</v>
      </c>
      <c r="I44" s="67">
        <f t="shared" si="6"/>
        <v>3.1963488610805744</v>
      </c>
      <c r="J44" s="67"/>
      <c r="K44" s="67">
        <f>G44-B44</f>
        <v>3306.464</v>
      </c>
      <c r="L44" s="76">
        <f>G44/B44-1</f>
        <v>0.5860488199136471</v>
      </c>
    </row>
    <row r="45" spans="1:12" ht="31.5" customHeight="1">
      <c r="A45" s="77" t="s">
        <v>43</v>
      </c>
      <c r="B45" s="78">
        <v>816.3313149999958</v>
      </c>
      <c r="C45" s="78">
        <f t="shared" si="4"/>
        <v>0.05790471255913732</v>
      </c>
      <c r="D45" s="78">
        <f>B45/B$39*100</f>
        <v>0.33984853933489767</v>
      </c>
      <c r="E45" s="78"/>
      <c r="F45" s="78"/>
      <c r="G45" s="79">
        <v>1169.3526660000098</v>
      </c>
      <c r="H45" s="78">
        <f t="shared" si="5"/>
        <v>0.07349796769327528</v>
      </c>
      <c r="I45" s="78">
        <f t="shared" si="6"/>
        <v>0.4176890882875761</v>
      </c>
      <c r="J45" s="78"/>
      <c r="K45" s="78">
        <f>G45-B45</f>
        <v>353.02135100001396</v>
      </c>
      <c r="L45" s="80">
        <f>G45/B45-1</f>
        <v>0.43244862044771093</v>
      </c>
    </row>
    <row r="46" spans="1:12" ht="18" customHeight="1">
      <c r="A46" s="74" t="s">
        <v>44</v>
      </c>
      <c r="B46" s="78">
        <v>12886.182106000002</v>
      </c>
      <c r="C46" s="81">
        <f t="shared" si="4"/>
        <v>0.9140537146154103</v>
      </c>
      <c r="D46" s="81">
        <f t="shared" si="7"/>
        <v>5.364672512076324</v>
      </c>
      <c r="E46" s="81"/>
      <c r="F46" s="81"/>
      <c r="G46" s="82">
        <v>13401.330084000001</v>
      </c>
      <c r="H46" s="81">
        <f t="shared" si="5"/>
        <v>0.8423211869264613</v>
      </c>
      <c r="I46" s="81">
        <f t="shared" si="6"/>
        <v>4.78691288554926</v>
      </c>
      <c r="J46" s="81"/>
      <c r="K46" s="81">
        <f>G46-B46</f>
        <v>515.1479779999991</v>
      </c>
      <c r="L46" s="83">
        <f>G46/B46-1</f>
        <v>0.03997677308627656</v>
      </c>
    </row>
    <row r="47" spans="1:12" ht="33" customHeight="1">
      <c r="A47" s="77" t="s">
        <v>45</v>
      </c>
      <c r="B47" s="78">
        <v>99.75505199999998</v>
      </c>
      <c r="C47" s="78">
        <f t="shared" si="4"/>
        <v>0.007075910854138708</v>
      </c>
      <c r="D47" s="78">
        <f t="shared" si="7"/>
        <v>0.04152922727639932</v>
      </c>
      <c r="E47" s="78"/>
      <c r="F47" s="78"/>
      <c r="G47" s="79">
        <v>1884.4218830000004</v>
      </c>
      <c r="H47" s="78">
        <f t="shared" si="5"/>
        <v>0.11844260735386551</v>
      </c>
      <c r="I47" s="78">
        <f t="shared" si="6"/>
        <v>0.6731095597976096</v>
      </c>
      <c r="J47" s="78"/>
      <c r="K47" s="78">
        <f>G47-B47</f>
        <v>1784.6668310000005</v>
      </c>
      <c r="L47" s="102"/>
    </row>
    <row r="48" spans="1:12" ht="21" customHeight="1">
      <c r="A48" s="77" t="s">
        <v>46</v>
      </c>
      <c r="B48" s="82">
        <v>87875.865505</v>
      </c>
      <c r="C48" s="81">
        <f>B48/$B$10*100</f>
        <v>6.233286215355418</v>
      </c>
      <c r="D48" s="81">
        <f t="shared" si="7"/>
        <v>36.58377914200722</v>
      </c>
      <c r="E48" s="81"/>
      <c r="F48" s="81"/>
      <c r="G48" s="82">
        <v>97768.83031199999</v>
      </c>
      <c r="H48" s="81">
        <f>G48/$G$10*100</f>
        <v>6.145118184286612</v>
      </c>
      <c r="I48" s="81">
        <f t="shared" si="6"/>
        <v>34.922718169919214</v>
      </c>
      <c r="J48" s="81"/>
      <c r="K48" s="81">
        <f>G48-B48</f>
        <v>9892.964806999997</v>
      </c>
      <c r="L48" s="83">
        <f>G48/B48-1</f>
        <v>0.11257886053409183</v>
      </c>
    </row>
    <row r="49" spans="1:12" ht="48" customHeight="1">
      <c r="A49" s="77" t="s">
        <v>47</v>
      </c>
      <c r="B49" s="84">
        <v>15973.946522</v>
      </c>
      <c r="C49" s="85">
        <f>B49/$B$10*100</f>
        <v>1.1330776668679505</v>
      </c>
      <c r="D49" s="85">
        <f>B49/B$39*100</f>
        <v>6.650145955647306</v>
      </c>
      <c r="E49" s="85"/>
      <c r="F49" s="86"/>
      <c r="G49" s="85">
        <v>22371.432098999998</v>
      </c>
      <c r="H49" s="78">
        <f t="shared" si="5"/>
        <v>1.4061239534255185</v>
      </c>
      <c r="I49" s="78">
        <f t="shared" si="6"/>
        <v>7.991005065291951</v>
      </c>
      <c r="J49" s="87"/>
      <c r="K49" s="78">
        <f>G49-B49</f>
        <v>6397.485576999998</v>
      </c>
      <c r="L49" s="80">
        <f>G49/B49-1</f>
        <v>0.40049499152818036</v>
      </c>
    </row>
    <row r="50" spans="1:12" ht="21" customHeight="1">
      <c r="A50" s="77" t="s">
        <v>48</v>
      </c>
      <c r="B50" s="78">
        <v>4368.527999999999</v>
      </c>
      <c r="C50" s="78">
        <f t="shared" si="4"/>
        <v>0.3098721726074471</v>
      </c>
      <c r="D50" s="78">
        <f t="shared" si="7"/>
        <v>1.8186707193066693</v>
      </c>
      <c r="E50" s="78"/>
      <c r="F50" s="78"/>
      <c r="G50" s="79">
        <v>4848.019</v>
      </c>
      <c r="H50" s="78">
        <f t="shared" si="5"/>
        <v>0.30471521055939665</v>
      </c>
      <c r="I50" s="78">
        <f t="shared" si="6"/>
        <v>1.7316971132734646</v>
      </c>
      <c r="J50" s="78"/>
      <c r="K50" s="78">
        <f>G50-B50</f>
        <v>479.4910000000009</v>
      </c>
      <c r="L50" s="80">
        <f>G50/B50-1</f>
        <v>0.10976031285595544</v>
      </c>
    </row>
    <row r="51" spans="1:12" ht="48" customHeight="1">
      <c r="A51" s="77" t="s">
        <v>49</v>
      </c>
      <c r="B51" s="78">
        <v>5.860773999999999</v>
      </c>
      <c r="C51" s="78">
        <f>B51/$B$10*100</f>
        <v>0.0004157214449675585</v>
      </c>
      <c r="D51" s="78">
        <f>B51/B$39*100</f>
        <v>0.0024399106669967152</v>
      </c>
      <c r="E51" s="78"/>
      <c r="F51" s="78"/>
      <c r="G51" s="79">
        <v>731.4480309999999</v>
      </c>
      <c r="H51" s="78">
        <f>G51/$G$10*100</f>
        <v>0.045974106285355115</v>
      </c>
      <c r="I51" s="78">
        <f>G51/G$39*100</f>
        <v>0.26127093226991466</v>
      </c>
      <c r="J51" s="78"/>
      <c r="K51" s="78">
        <f>G51-B51</f>
        <v>725.5872569999999</v>
      </c>
      <c r="L51" s="101"/>
    </row>
    <row r="52" spans="1:12" ht="35.25" customHeight="1">
      <c r="A52" s="77" t="s">
        <v>50</v>
      </c>
      <c r="B52" s="78">
        <v>4.98</v>
      </c>
      <c r="C52" s="78">
        <f>B52/$B$10*100</f>
        <v>0.0003532456286385453</v>
      </c>
      <c r="D52" s="78">
        <f>B52/B$39*100</f>
        <v>0.002073233863248036</v>
      </c>
      <c r="E52" s="53"/>
      <c r="F52" s="53"/>
      <c r="G52" s="79">
        <v>824.4499999999999</v>
      </c>
      <c r="H52" s="78">
        <f>G52/$G$10*100</f>
        <v>0.05181961030798239</v>
      </c>
      <c r="I52" s="78">
        <f>G52/G$39*100</f>
        <v>0.29449094259702935</v>
      </c>
      <c r="J52" s="78"/>
      <c r="K52" s="78">
        <f>G52-B52</f>
        <v>819.4699999999999</v>
      </c>
      <c r="L52" s="101"/>
    </row>
    <row r="53" spans="1:12" ht="38.25" customHeight="1">
      <c r="A53" s="77" t="s">
        <v>51</v>
      </c>
      <c r="B53" s="84">
        <v>250.201</v>
      </c>
      <c r="C53" s="85">
        <f>B53/$B$10*100</f>
        <v>0.01774747179337202</v>
      </c>
      <c r="D53" s="85">
        <f t="shared" si="7"/>
        <v>0.10416168389930157</v>
      </c>
      <c r="E53" s="85"/>
      <c r="F53" s="67"/>
      <c r="G53" s="85">
        <v>286.29924</v>
      </c>
      <c r="H53" s="78">
        <f>G53/$G$10*100</f>
        <v>0.017994923947203017</v>
      </c>
      <c r="I53" s="78">
        <f>G53/G$39*100</f>
        <v>0.10226518655153513</v>
      </c>
      <c r="J53" s="87"/>
      <c r="K53" s="78">
        <f>G53-B53</f>
        <v>36.098240000000004</v>
      </c>
      <c r="L53" s="80">
        <f>G53/B53-1</f>
        <v>0.1442769613230963</v>
      </c>
    </row>
    <row r="54" spans="1:12" s="49" customFormat="1" ht="19.5" customHeight="1">
      <c r="A54" s="73" t="s">
        <v>52</v>
      </c>
      <c r="B54" s="75">
        <v>10489.244620000001</v>
      </c>
      <c r="C54" s="67">
        <f>B54/$B$10*100</f>
        <v>0.7440320903083091</v>
      </c>
      <c r="D54" s="67">
        <f>B54/B$39*100</f>
        <v>4.366798623710095</v>
      </c>
      <c r="E54" s="67"/>
      <c r="F54" s="67"/>
      <c r="G54" s="75">
        <v>13706.993139999999</v>
      </c>
      <c r="H54" s="67">
        <f>G54/$G$10*100</f>
        <v>0.8615331954745443</v>
      </c>
      <c r="I54" s="67">
        <f>G54/G$39*100</f>
        <v>4.89609476617092</v>
      </c>
      <c r="J54" s="67"/>
      <c r="K54" s="67">
        <f>G54-B54</f>
        <v>3217.7485199999974</v>
      </c>
      <c r="L54" s="76">
        <f>G54/B54-1</f>
        <v>0.30676646761242155</v>
      </c>
    </row>
    <row r="55" spans="1:12" ht="19.5" customHeight="1">
      <c r="A55" s="73" t="s">
        <v>32</v>
      </c>
      <c r="B55" s="78">
        <v>0</v>
      </c>
      <c r="C55" s="67">
        <f t="shared" si="4"/>
        <v>0</v>
      </c>
      <c r="D55" s="67">
        <f t="shared" si="7"/>
        <v>0</v>
      </c>
      <c r="E55" s="67"/>
      <c r="F55" s="67"/>
      <c r="G55" s="75">
        <v>0</v>
      </c>
      <c r="H55" s="67">
        <f>G55/$G$10*100</f>
        <v>0</v>
      </c>
      <c r="I55" s="67">
        <f>G55/G$39*100</f>
        <v>0</v>
      </c>
      <c r="J55" s="67"/>
      <c r="K55" s="67">
        <f>G55-B55</f>
        <v>0</v>
      </c>
      <c r="L55" s="76"/>
    </row>
    <row r="56" spans="1:12" s="49" customFormat="1" ht="32.25" customHeight="1">
      <c r="A56" s="89" t="s">
        <v>53</v>
      </c>
      <c r="B56" s="81">
        <v>-1640.8897870000003</v>
      </c>
      <c r="C56" s="67">
        <f>B56/$B$10*100</f>
        <v>-0.116393000870559</v>
      </c>
      <c r="D56" s="67">
        <f>B56/B$39*100</f>
        <v>-0.6831221430253528</v>
      </c>
      <c r="E56" s="67"/>
      <c r="F56" s="67"/>
      <c r="G56" s="75">
        <v>-1101.9182830000002</v>
      </c>
      <c r="H56" s="67">
        <f>G56/$G$10*100</f>
        <v>-0.06925947724701446</v>
      </c>
      <c r="I56" s="67">
        <f>G56/G$39*100</f>
        <v>-0.393601739129808</v>
      </c>
      <c r="J56" s="67"/>
      <c r="K56" s="67">
        <f>G56-B56</f>
        <v>538.9715040000001</v>
      </c>
      <c r="L56" s="76">
        <f>G56/B56-1</f>
        <v>-0.32846295239937406</v>
      </c>
    </row>
    <row r="57" spans="1:12" s="49" customFormat="1" ht="7.5" customHeight="1">
      <c r="A57" s="90"/>
      <c r="B57" s="91"/>
      <c r="C57" s="47"/>
      <c r="D57" s="47"/>
      <c r="E57" s="47"/>
      <c r="F57" s="47"/>
      <c r="G57" s="62"/>
      <c r="H57" s="47"/>
      <c r="I57" s="47"/>
      <c r="J57" s="47"/>
      <c r="K57" s="67"/>
      <c r="L57" s="76"/>
    </row>
    <row r="58" spans="1:12" s="34" customFormat="1" ht="21" customHeight="1" thickBot="1">
      <c r="A58" s="92" t="s">
        <v>54</v>
      </c>
      <c r="B58" s="93">
        <f>B12-B39</f>
        <v>-23507.522280129982</v>
      </c>
      <c r="C58" s="94">
        <f>B58/$B$10*100</f>
        <v>-1.667455719995808</v>
      </c>
      <c r="D58" s="93">
        <v>0</v>
      </c>
      <c r="E58" s="93"/>
      <c r="F58" s="95"/>
      <c r="G58" s="93">
        <f>G12-G39</f>
        <v>-37214.24806832004</v>
      </c>
      <c r="H58" s="94">
        <f>G58/$G$10*100</f>
        <v>-2.3390476472859865</v>
      </c>
      <c r="I58" s="96">
        <v>0</v>
      </c>
      <c r="J58" s="95"/>
      <c r="K58" s="93">
        <f>G58-B58</f>
        <v>-13706.725788190059</v>
      </c>
      <c r="L58" s="97"/>
    </row>
    <row r="59" spans="1:12" s="34" customFormat="1" ht="12.75" customHeight="1">
      <c r="A59" s="98"/>
      <c r="B59" s="67"/>
      <c r="C59" s="99"/>
      <c r="D59" s="67"/>
      <c r="E59" s="67"/>
      <c r="F59" s="88"/>
      <c r="G59" s="67"/>
      <c r="H59" s="99"/>
      <c r="I59" s="81"/>
      <c r="J59" s="88"/>
      <c r="K59" s="67"/>
      <c r="L59" s="48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  <row r="62" spans="7:11" ht="19.5" customHeight="1">
      <c r="G62" s="100"/>
      <c r="H62" s="100"/>
      <c r="I62" s="100"/>
      <c r="J62" s="100"/>
      <c r="K62" s="100"/>
    </row>
    <row r="63" spans="7:11" ht="19.5" customHeight="1">
      <c r="G63" s="100"/>
      <c r="H63" s="100"/>
      <c r="I63" s="100"/>
      <c r="J63" s="100"/>
      <c r="K63" s="100"/>
    </row>
    <row r="64" spans="7:11" ht="19.5" customHeight="1">
      <c r="G64" s="100"/>
      <c r="H64" s="100"/>
      <c r="I64" s="100"/>
      <c r="J64" s="100"/>
      <c r="K64" s="100"/>
    </row>
    <row r="65" spans="7:11" ht="19.5" customHeight="1">
      <c r="G65" s="100"/>
      <c r="H65" s="100"/>
      <c r="I65" s="100"/>
      <c r="J65" s="100"/>
      <c r="K65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2023-07-24T07:27:49Z</cp:lastPrinted>
  <dcterms:created xsi:type="dcterms:W3CDTF">2023-07-24T07:22:22Z</dcterms:created>
  <dcterms:modified xsi:type="dcterms:W3CDTF">2023-07-24T07:38:14Z</dcterms:modified>
  <cp:category/>
  <cp:version/>
  <cp:contentType/>
  <cp:contentStatus/>
</cp:coreProperties>
</file>