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tabRatio="563" firstSheet="1" activeTab="1"/>
  </bookViews>
  <sheets>
    <sheet name="sdp iul-dec 2016 ro" sheetId="1" state="hidden" r:id="rId1"/>
    <sheet name="sdp 2018Trim ro" sheetId="2" r:id="rId2"/>
  </sheets>
  <externalReferences>
    <externalReference r:id="rId5"/>
  </externalReferences>
  <definedNames>
    <definedName name="_xlnm.Print_Area" localSheetId="1">'sdp 2018Trim ro'!$A$1:$K$16</definedName>
    <definedName name="_xlnm.Print_Area" localSheetId="0">'sdp iul-dec 2016 ro'!$A$1:$N$36</definedName>
  </definedNames>
  <calcPr fullCalcOnLoad="1"/>
</workbook>
</file>

<file path=xl/sharedStrings.xml><?xml version="1.0" encoding="utf-8"?>
<sst xmlns="http://schemas.openxmlformats.org/spreadsheetml/2006/main" count="104" uniqueCount="84">
  <si>
    <t>mil Lei</t>
  </si>
  <si>
    <t xml:space="preserve"> (mil EURO)</t>
  </si>
  <si>
    <t>mil EURO</t>
  </si>
  <si>
    <t>mil lei</t>
  </si>
  <si>
    <t>a) Scadente titluri de stat emise pe piata interna si externa</t>
  </si>
  <si>
    <t>Ianuarie
 2012</t>
  </si>
  <si>
    <t>Februarie 2012</t>
  </si>
  <si>
    <t>Martie 2012</t>
  </si>
  <si>
    <t>Aprilie 
2012</t>
  </si>
  <si>
    <t>Mai 2012</t>
  </si>
  <si>
    <t>Iunie 2012</t>
  </si>
  <si>
    <t>Iulie 2012</t>
  </si>
  <si>
    <t>August 
2012</t>
  </si>
  <si>
    <t>Septembrie 
2012</t>
  </si>
  <si>
    <t>Octombrie 2012</t>
  </si>
  <si>
    <t>Noiembrie 2012</t>
  </si>
  <si>
    <t>Decembrie 2012</t>
  </si>
  <si>
    <t>1. RO1112CTN035+RO1112CTN019+RO1112CTN012 (1an)</t>
  </si>
  <si>
    <t>2. RO1112CTN050+RO1112CTN0A9 (1 an)</t>
  </si>
  <si>
    <t>3.  RO0712DBN021 (5 ani)</t>
  </si>
  <si>
    <t>4. RO1112CTN0B7+RO1112CTN0C5 (1 an)</t>
  </si>
  <si>
    <t>5. RO1112CTN050</t>
  </si>
  <si>
    <t>6. RO1112CTN076</t>
  </si>
  <si>
    <t>7. RO1112CTN0T9</t>
  </si>
  <si>
    <t>8. RO0512DBN0G3</t>
  </si>
  <si>
    <t>9. RO1112CTN0E1+RO1112CTN0F8 (1 an)</t>
  </si>
  <si>
    <t>10. RO1112CTN0X1- 6 luni</t>
  </si>
  <si>
    <t>11. Emisiune EUROBOND extern (700 mil EURO-10 ani)</t>
  </si>
  <si>
    <t>12. RO1112CTN0I2+RO1112CTN0H4 (1an)+RO1112CTN0R3 (9 luni)</t>
  </si>
  <si>
    <t>13. RO1112CTN0J0+RO1112CTN0K8+RO1112CTN0L6 (1AN)</t>
  </si>
  <si>
    <t>14. RO1112CTN0P7+RO1112CTN0Q5+RO1112CTN0U7+RO1112CTN0V5 (1an)</t>
  </si>
  <si>
    <t>15. RO1112CTN0M4+N2+Y9</t>
  </si>
  <si>
    <t>16 .RO0912DBN076 (3 ani)</t>
  </si>
  <si>
    <t>17. RO0912DBE034 (793.8mil EURO-3 ani)</t>
  </si>
  <si>
    <t>18. RO1112CTN0W3</t>
  </si>
  <si>
    <t>19. RO1112CTN0Z6</t>
  </si>
  <si>
    <t>20. RO1112CTN118</t>
  </si>
  <si>
    <t>21. RO1112CTN126</t>
  </si>
  <si>
    <t>b) Scadente titluri de stat ce se vor emite pe piata interna  in Decembrie 2011 si incepand cu luna Iulie 2012</t>
  </si>
  <si>
    <t>TOTAL</t>
  </si>
  <si>
    <t>Diferenta pana la sumele totale ale varfurilor de plata aferente ratelor de capital scadente in 2012 o reprezinta sumele asumate a fi emise pe piata interna pentru finantarea deficitului bugetar si refinantarea titlurilor de stat scadente, conform strategiei privind datoria publica si rambursarile pentru creditele externe deja contractate</t>
  </si>
  <si>
    <t>Total debt service 2016</t>
  </si>
  <si>
    <t>Serviciul datoriei publice guvernamentale</t>
  </si>
  <si>
    <t>Indicatori</t>
  </si>
  <si>
    <t>Trim IV (est)</t>
  </si>
  <si>
    <t xml:space="preserve">Serviciul datoriei publice guvernamentale (I+II)                         </t>
  </si>
  <si>
    <t>din care:</t>
  </si>
  <si>
    <t xml:space="preserve">  -  rate de capital</t>
  </si>
  <si>
    <t xml:space="preserve">  - dobanzi si comisioane</t>
  </si>
  <si>
    <t>I. Serviciul datoriei publice guvernamentale interne</t>
  </si>
  <si>
    <t xml:space="preserve">   - rate de capital</t>
  </si>
  <si>
    <t xml:space="preserve">   - dobanzi si comisioane</t>
  </si>
  <si>
    <t>II. Serviciul datoriei publice guvernamentale externe</t>
  </si>
  <si>
    <t xml:space="preserve">   - rate de capital   </t>
  </si>
  <si>
    <t>Servicul datoriei publice guvernamentale (I+II)                                   (mil Lei)</t>
  </si>
  <si>
    <t xml:space="preserve">  - rate de capital    (mil lei)</t>
  </si>
  <si>
    <t xml:space="preserve">  - dobanzi si comisioane (mil lei)</t>
  </si>
  <si>
    <t xml:space="preserve"> - servicul datoriei publice guvernamentale directe</t>
  </si>
  <si>
    <t xml:space="preserve"> - servicul datoriei publice guvernamentale garantate</t>
  </si>
  <si>
    <t>din care refinantari de titluri de stat</t>
  </si>
  <si>
    <t xml:space="preserve"> - serviciul datoriei publice guvernamentale interne directe</t>
  </si>
  <si>
    <t xml:space="preserve"> - serviciul datoriei publice guvernamentale interne garantate</t>
  </si>
  <si>
    <t xml:space="preserve"> Serviciul datoriei publice guvernamentale interne (mil EURO)</t>
  </si>
  <si>
    <t xml:space="preserve">din care refinantari Eurobond </t>
  </si>
  <si>
    <t xml:space="preserve">  - rate de capital   </t>
  </si>
  <si>
    <t xml:space="preserve">  - dobanzi si comisioane </t>
  </si>
  <si>
    <t xml:space="preserve"> - serviciul datoriei publice guvernamentale externe directe</t>
  </si>
  <si>
    <t xml:space="preserve"> - serviciul datoriei publice guvernamentale externe garantate</t>
  </si>
  <si>
    <t>curs mediu de schimb Lei/EURO</t>
  </si>
  <si>
    <r>
      <t xml:space="preserve">Note: </t>
    </r>
    <r>
      <rPr>
        <b/>
        <i/>
        <sz val="12"/>
        <rFont val="Arial"/>
        <family val="2"/>
      </rPr>
      <t>proiectie pe baza cursului de schimb valutar mediu comunicat pe anul 2016</t>
    </r>
  </si>
  <si>
    <t>Sept. 2016
exec.</t>
  </si>
  <si>
    <t>Oct.2016
exec.</t>
  </si>
  <si>
    <t>Nov.2016
exec.</t>
  </si>
  <si>
    <t>Dec.2016
proiectie</t>
  </si>
  <si>
    <t>Aug. 2016
exec.</t>
  </si>
  <si>
    <t>Iul. 2016
exec.</t>
  </si>
  <si>
    <t>Serviciul datoriei publice guvernamentale*)</t>
  </si>
  <si>
    <t>Total  2018</t>
  </si>
  <si>
    <t>Total  2017</t>
  </si>
  <si>
    <t>Trim I (date operative)</t>
  </si>
  <si>
    <t>Trim II (date operative)</t>
  </si>
  <si>
    <t>Trim III (date operative)</t>
  </si>
  <si>
    <t>Trim IV (date operative)</t>
  </si>
  <si>
    <t xml:space="preserve"> * dupa piata de emisiune; proiectie pe baza cursului de schimb valutar mediu comunicat pe anul 2018, cf CNSP, Prognoza de toamna, noiembrie 2018</t>
  </si>
</sst>
</file>

<file path=xl/styles.xml><?xml version="1.0" encoding="utf-8"?>
<styleSheet xmlns="http://schemas.openxmlformats.org/spreadsheetml/2006/main">
  <numFmts count="2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  <numFmt numFmtId="165" formatCode="0.0%"/>
    <numFmt numFmtId="166" formatCode="mm/yy"/>
    <numFmt numFmtId="167" formatCode="#,##0.0000"/>
    <numFmt numFmtId="168" formatCode="0.0"/>
    <numFmt numFmtId="169" formatCode="mmm\-yy;@"/>
    <numFmt numFmtId="170" formatCode="[$-418]d\ mmmm\ yyyy"/>
    <numFmt numFmtId="171" formatCode="[$-418]d\ mmmm\ yyyy;@"/>
    <numFmt numFmtId="172" formatCode="[$-418]mmm\-yy;@"/>
    <numFmt numFmtId="173" formatCode="mmm/yyyy"/>
    <numFmt numFmtId="174" formatCode="[$-418]mmmm\-yy;@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64"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sz val="12"/>
      <name val="Arial"/>
      <family val="2"/>
    </font>
    <font>
      <b/>
      <i/>
      <sz val="11"/>
      <name val="Arial"/>
      <family val="2"/>
    </font>
    <font>
      <b/>
      <i/>
      <u val="single"/>
      <sz val="12"/>
      <name val="Arial"/>
      <family val="2"/>
    </font>
    <font>
      <b/>
      <i/>
      <sz val="12"/>
      <name val="Arial"/>
      <family val="2"/>
    </font>
    <font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10"/>
      <color indexed="12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10"/>
      <name val="Arial"/>
      <family val="2"/>
    </font>
    <font>
      <sz val="12"/>
      <color indexed="8"/>
      <name val="Arial"/>
      <family val="2"/>
    </font>
    <font>
      <sz val="11.75"/>
      <color indexed="8"/>
      <name val="Arial"/>
      <family val="2"/>
    </font>
    <font>
      <sz val="1.6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64">
    <xf numFmtId="0" fontId="0" fillId="0" borderId="0" xfId="0" applyAlignment="1">
      <alignment/>
    </xf>
    <xf numFmtId="164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2" fillId="0" borderId="0" xfId="0" applyFont="1" applyAlignment="1">
      <alignment/>
    </xf>
    <xf numFmtId="164" fontId="1" fillId="33" borderId="10" xfId="0" applyNumberFormat="1" applyFont="1" applyFill="1" applyBorder="1" applyAlignment="1">
      <alignment/>
    </xf>
    <xf numFmtId="164" fontId="2" fillId="0" borderId="11" xfId="0" applyNumberFormat="1" applyFont="1" applyBorder="1" applyAlignment="1">
      <alignment/>
    </xf>
    <xf numFmtId="164" fontId="2" fillId="0" borderId="12" xfId="0" applyNumberFormat="1" applyFont="1" applyBorder="1" applyAlignment="1">
      <alignment/>
    </xf>
    <xf numFmtId="164" fontId="2" fillId="34" borderId="12" xfId="0" applyNumberFormat="1" applyFont="1" applyFill="1" applyBorder="1" applyAlignment="1">
      <alignment/>
    </xf>
    <xf numFmtId="164" fontId="2" fillId="33" borderId="12" xfId="0" applyNumberFormat="1" applyFont="1" applyFill="1" applyBorder="1" applyAlignment="1">
      <alignment/>
    </xf>
    <xf numFmtId="0" fontId="0" fillId="0" borderId="0" xfId="0" applyNumberFormat="1" applyFont="1" applyBorder="1" applyAlignment="1">
      <alignment horizontal="left" vertical="top" wrapText="1"/>
    </xf>
    <xf numFmtId="4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164" fontId="2" fillId="0" borderId="12" xfId="0" applyNumberFormat="1" applyFont="1" applyFill="1" applyBorder="1" applyAlignment="1">
      <alignment/>
    </xf>
    <xf numFmtId="164" fontId="2" fillId="0" borderId="0" xfId="0" applyNumberFormat="1" applyFont="1" applyAlignment="1">
      <alignment/>
    </xf>
    <xf numFmtId="164" fontId="2" fillId="0" borderId="11" xfId="0" applyNumberFormat="1" applyFont="1" applyFill="1" applyBorder="1" applyAlignment="1">
      <alignment/>
    </xf>
    <xf numFmtId="167" fontId="2" fillId="0" borderId="0" xfId="0" applyNumberFormat="1" applyFont="1" applyFill="1" applyAlignment="1">
      <alignment/>
    </xf>
    <xf numFmtId="167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1" fillId="0" borderId="0" xfId="0" applyFont="1" applyBorder="1" applyAlignment="1">
      <alignment wrapText="1"/>
    </xf>
    <xf numFmtId="166" fontId="10" fillId="0" borderId="0" xfId="0" applyNumberFormat="1" applyFont="1" applyBorder="1" applyAlignment="1">
      <alignment horizontal="center" wrapText="1"/>
    </xf>
    <xf numFmtId="0" fontId="11" fillId="35" borderId="0" xfId="0" applyFont="1" applyFill="1" applyBorder="1" applyAlignment="1">
      <alignment wrapText="1"/>
    </xf>
    <xf numFmtId="166" fontId="11" fillId="0" borderId="0" xfId="0" applyNumberFormat="1" applyFont="1" applyBorder="1" applyAlignment="1">
      <alignment wrapText="1"/>
    </xf>
    <xf numFmtId="4" fontId="10" fillId="0" borderId="0" xfId="0" applyNumberFormat="1" applyFont="1" applyBorder="1" applyAlignment="1">
      <alignment/>
    </xf>
    <xf numFmtId="164" fontId="10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4" fontId="13" fillId="0" borderId="0" xfId="0" applyNumberFormat="1" applyFont="1" applyBorder="1" applyAlignment="1">
      <alignment/>
    </xf>
    <xf numFmtId="164" fontId="13" fillId="0" borderId="0" xfId="0" applyNumberFormat="1" applyFont="1" applyBorder="1" applyAlignment="1">
      <alignment/>
    </xf>
    <xf numFmtId="0" fontId="14" fillId="0" borderId="0" xfId="0" applyFont="1" applyAlignment="1">
      <alignment/>
    </xf>
    <xf numFmtId="168" fontId="10" fillId="0" borderId="0" xfId="0" applyNumberFormat="1" applyFont="1" applyBorder="1" applyAlignment="1">
      <alignment/>
    </xf>
    <xf numFmtId="4" fontId="14" fillId="0" borderId="0" xfId="0" applyNumberFormat="1" applyFont="1" applyBorder="1" applyAlignment="1">
      <alignment/>
    </xf>
    <xf numFmtId="164" fontId="61" fillId="0" borderId="12" xfId="0" applyNumberFormat="1" applyFont="1" applyFill="1" applyBorder="1" applyAlignment="1">
      <alignment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164" fontId="6" fillId="0" borderId="0" xfId="0" applyNumberFormat="1" applyFont="1" applyAlignment="1">
      <alignment/>
    </xf>
    <xf numFmtId="0" fontId="9" fillId="0" borderId="0" xfId="0" applyFont="1" applyAlignment="1">
      <alignment/>
    </xf>
    <xf numFmtId="0" fontId="62" fillId="0" borderId="0" xfId="0" applyFont="1" applyAlignment="1">
      <alignment/>
    </xf>
    <xf numFmtId="0" fontId="8" fillId="0" borderId="0" xfId="0" applyFont="1" applyBorder="1" applyAlignment="1">
      <alignment/>
    </xf>
    <xf numFmtId="164" fontId="6" fillId="0" borderId="0" xfId="0" applyNumberFormat="1" applyFont="1" applyBorder="1" applyAlignment="1">
      <alignment/>
    </xf>
    <xf numFmtId="164" fontId="9" fillId="0" borderId="13" xfId="0" applyNumberFormat="1" applyFont="1" applyBorder="1" applyAlignment="1">
      <alignment vertical="center"/>
    </xf>
    <xf numFmtId="0" fontId="8" fillId="0" borderId="0" xfId="0" applyFont="1" applyBorder="1" applyAlignment="1">
      <alignment wrapText="1"/>
    </xf>
    <xf numFmtId="0" fontId="1" fillId="36" borderId="14" xfId="0" applyNumberFormat="1" applyFont="1" applyFill="1" applyBorder="1" applyAlignment="1">
      <alignment horizontal="center" vertical="center" wrapText="1"/>
    </xf>
    <xf numFmtId="172" fontId="1" fillId="36" borderId="14" xfId="0" applyNumberFormat="1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>
      <alignment horizontal="left" vertical="top" wrapText="1"/>
    </xf>
    <xf numFmtId="164" fontId="1" fillId="0" borderId="16" xfId="0" applyNumberFormat="1" applyFont="1" applyBorder="1" applyAlignment="1">
      <alignment/>
    </xf>
    <xf numFmtId="164" fontId="1" fillId="0" borderId="17" xfId="0" applyNumberFormat="1" applyFont="1" applyFill="1" applyBorder="1" applyAlignment="1">
      <alignment/>
    </xf>
    <xf numFmtId="164" fontId="1" fillId="0" borderId="17" xfId="0" applyNumberFormat="1" applyFont="1" applyBorder="1" applyAlignment="1">
      <alignment/>
    </xf>
    <xf numFmtId="164" fontId="1" fillId="0" borderId="18" xfId="0" applyNumberFormat="1" applyFont="1" applyBorder="1" applyAlignment="1">
      <alignment/>
    </xf>
    <xf numFmtId="0" fontId="1" fillId="33" borderId="19" xfId="0" applyNumberFormat="1" applyFont="1" applyFill="1" applyBorder="1" applyAlignment="1">
      <alignment horizontal="right" vertical="center" wrapText="1"/>
    </xf>
    <xf numFmtId="164" fontId="1" fillId="33" borderId="20" xfId="0" applyNumberFormat="1" applyFont="1" applyFill="1" applyBorder="1" applyAlignment="1">
      <alignment/>
    </xf>
    <xf numFmtId="0" fontId="4" fillId="0" borderId="21" xfId="0" applyNumberFormat="1" applyFont="1" applyFill="1" applyBorder="1" applyAlignment="1">
      <alignment vertical="top" wrapText="1"/>
    </xf>
    <xf numFmtId="164" fontId="2" fillId="0" borderId="22" xfId="0" applyNumberFormat="1" applyFont="1" applyBorder="1" applyAlignment="1">
      <alignment/>
    </xf>
    <xf numFmtId="0" fontId="2" fillId="0" borderId="23" xfId="0" applyNumberFormat="1" applyFont="1" applyBorder="1" applyAlignment="1">
      <alignment horizontal="left" vertical="top" wrapText="1"/>
    </xf>
    <xf numFmtId="0" fontId="2" fillId="33" borderId="23" xfId="0" applyNumberFormat="1" applyFont="1" applyFill="1" applyBorder="1" applyAlignment="1">
      <alignment horizontal="left" vertical="top" wrapText="1"/>
    </xf>
    <xf numFmtId="164" fontId="2" fillId="33" borderId="22" xfId="0" applyNumberFormat="1" applyFont="1" applyFill="1" applyBorder="1" applyAlignment="1">
      <alignment/>
    </xf>
    <xf numFmtId="0" fontId="2" fillId="0" borderId="21" xfId="0" applyNumberFormat="1" applyFont="1" applyBorder="1" applyAlignment="1">
      <alignment horizontal="left" vertical="top" wrapText="1"/>
    </xf>
    <xf numFmtId="0" fontId="2" fillId="0" borderId="24" xfId="0" applyNumberFormat="1" applyFont="1" applyBorder="1" applyAlignment="1">
      <alignment horizontal="left" vertical="top" wrapText="1"/>
    </xf>
    <xf numFmtId="164" fontId="2" fillId="0" borderId="25" xfId="0" applyNumberFormat="1" applyFont="1" applyBorder="1" applyAlignment="1">
      <alignment/>
    </xf>
    <xf numFmtId="164" fontId="2" fillId="0" borderId="26" xfId="0" applyNumberFormat="1" applyFont="1" applyBorder="1" applyAlignment="1">
      <alignment/>
    </xf>
    <xf numFmtId="164" fontId="0" fillId="0" borderId="0" xfId="0" applyNumberFormat="1" applyFont="1" applyBorder="1" applyAlignment="1">
      <alignment vertical="top" wrapText="1"/>
    </xf>
    <xf numFmtId="164" fontId="2" fillId="0" borderId="22" xfId="0" applyNumberFormat="1" applyFont="1" applyFill="1" applyBorder="1" applyAlignment="1">
      <alignment/>
    </xf>
    <xf numFmtId="0" fontId="6" fillId="0" borderId="21" xfId="0" applyNumberFormat="1" applyFont="1" applyFill="1" applyBorder="1" applyAlignment="1">
      <alignment horizontal="left" vertical="top" wrapText="1"/>
    </xf>
    <xf numFmtId="164" fontId="61" fillId="0" borderId="22" xfId="0" applyNumberFormat="1" applyFont="1" applyFill="1" applyBorder="1" applyAlignment="1">
      <alignment/>
    </xf>
    <xf numFmtId="164" fontId="2" fillId="0" borderId="27" xfId="0" applyNumberFormat="1" applyFont="1" applyBorder="1" applyAlignment="1">
      <alignment/>
    </xf>
    <xf numFmtId="172" fontId="1" fillId="36" borderId="14" xfId="0" applyNumberFormat="1" applyFont="1" applyFill="1" applyBorder="1" applyAlignment="1">
      <alignment horizontal="center" vertical="center" wrapText="1"/>
    </xf>
    <xf numFmtId="0" fontId="3" fillId="0" borderId="28" xfId="0" applyNumberFormat="1" applyFont="1" applyFill="1" applyBorder="1" applyAlignment="1">
      <alignment horizontal="left" vertical="center" wrapText="1"/>
    </xf>
    <xf numFmtId="164" fontId="1" fillId="0" borderId="29" xfId="0" applyNumberFormat="1" applyFont="1" applyBorder="1" applyAlignment="1">
      <alignment horizontal="center" vertical="center"/>
    </xf>
    <xf numFmtId="164" fontId="1" fillId="0" borderId="14" xfId="0" applyNumberFormat="1" applyFont="1" applyBorder="1" applyAlignment="1">
      <alignment horizontal="center" vertical="center"/>
    </xf>
    <xf numFmtId="164" fontId="1" fillId="0" borderId="30" xfId="0" applyNumberFormat="1" applyFont="1" applyBorder="1" applyAlignment="1">
      <alignment horizontal="center" vertical="center"/>
    </xf>
    <xf numFmtId="164" fontId="1" fillId="0" borderId="31" xfId="0" applyNumberFormat="1" applyFont="1" applyBorder="1" applyAlignment="1">
      <alignment horizontal="center" vertical="center"/>
    </xf>
    <xf numFmtId="172" fontId="1" fillId="36" borderId="32" xfId="0" applyNumberFormat="1" applyFont="1" applyFill="1" applyBorder="1" applyAlignment="1">
      <alignment horizontal="center" vertical="center" wrapText="1"/>
    </xf>
    <xf numFmtId="172" fontId="1" fillId="36" borderId="33" xfId="0" applyNumberFormat="1" applyFont="1" applyFill="1" applyBorder="1" applyAlignment="1">
      <alignment horizontal="center" vertical="center" wrapText="1"/>
    </xf>
    <xf numFmtId="0" fontId="1" fillId="36" borderId="34" xfId="0" applyNumberFormat="1" applyFont="1" applyFill="1" applyBorder="1" applyAlignment="1">
      <alignment horizontal="center" vertical="center" wrapText="1"/>
    </xf>
    <xf numFmtId="164" fontId="1" fillId="0" borderId="35" xfId="0" applyNumberFormat="1" applyFont="1" applyBorder="1" applyAlignment="1">
      <alignment/>
    </xf>
    <xf numFmtId="164" fontId="1" fillId="33" borderId="36" xfId="0" applyNumberFormat="1" applyFont="1" applyFill="1" applyBorder="1" applyAlignment="1">
      <alignment/>
    </xf>
    <xf numFmtId="164" fontId="2" fillId="0" borderId="35" xfId="0" applyNumberFormat="1" applyFont="1" applyBorder="1" applyAlignment="1">
      <alignment/>
    </xf>
    <xf numFmtId="164" fontId="2" fillId="33" borderId="35" xfId="0" applyNumberFormat="1" applyFont="1" applyFill="1" applyBorder="1" applyAlignment="1">
      <alignment/>
    </xf>
    <xf numFmtId="164" fontId="2" fillId="0" borderId="37" xfId="0" applyNumberFormat="1" applyFont="1" applyBorder="1" applyAlignment="1">
      <alignment/>
    </xf>
    <xf numFmtId="164" fontId="2" fillId="0" borderId="35" xfId="0" applyNumberFormat="1" applyFont="1" applyFill="1" applyBorder="1" applyAlignment="1">
      <alignment/>
    </xf>
    <xf numFmtId="164" fontId="61" fillId="0" borderId="35" xfId="0" applyNumberFormat="1" applyFont="1" applyFill="1" applyBorder="1" applyAlignment="1">
      <alignment/>
    </xf>
    <xf numFmtId="0" fontId="3" fillId="0" borderId="15" xfId="0" applyNumberFormat="1" applyFont="1" applyFill="1" applyBorder="1" applyAlignment="1">
      <alignment horizontal="left" vertical="center" wrapText="1"/>
    </xf>
    <xf numFmtId="164" fontId="1" fillId="0" borderId="38" xfId="0" applyNumberFormat="1" applyFont="1" applyBorder="1" applyAlignment="1">
      <alignment/>
    </xf>
    <xf numFmtId="164" fontId="63" fillId="0" borderId="17" xfId="0" applyNumberFormat="1" applyFont="1" applyFill="1" applyBorder="1" applyAlignment="1">
      <alignment/>
    </xf>
    <xf numFmtId="164" fontId="1" fillId="34" borderId="17" xfId="0" applyNumberFormat="1" applyFont="1" applyFill="1" applyBorder="1" applyAlignment="1">
      <alignment/>
    </xf>
    <xf numFmtId="164" fontId="1" fillId="0" borderId="39" xfId="0" applyNumberFormat="1" applyFont="1" applyBorder="1" applyAlignment="1">
      <alignment/>
    </xf>
    <xf numFmtId="0" fontId="5" fillId="0" borderId="28" xfId="0" applyNumberFormat="1" applyFont="1" applyBorder="1" applyAlignment="1">
      <alignment horizontal="left" vertical="center" wrapText="1"/>
    </xf>
    <xf numFmtId="164" fontId="5" fillId="0" borderId="29" xfId="0" applyNumberFormat="1" applyFont="1" applyBorder="1" applyAlignment="1">
      <alignment/>
    </xf>
    <xf numFmtId="164" fontId="7" fillId="0" borderId="14" xfId="0" applyNumberFormat="1" applyFont="1" applyBorder="1" applyAlignment="1">
      <alignment/>
    </xf>
    <xf numFmtId="164" fontId="5" fillId="0" borderId="14" xfId="0" applyNumberFormat="1" applyFont="1" applyBorder="1" applyAlignment="1">
      <alignment/>
    </xf>
    <xf numFmtId="164" fontId="7" fillId="0" borderId="30" xfId="0" applyNumberFormat="1" applyFont="1" applyBorder="1" applyAlignment="1">
      <alignment/>
    </xf>
    <xf numFmtId="164" fontId="7" fillId="0" borderId="31" xfId="0" applyNumberFormat="1" applyFont="1" applyBorder="1" applyAlignment="1">
      <alignment/>
    </xf>
    <xf numFmtId="164" fontId="5" fillId="0" borderId="14" xfId="0" applyNumberFormat="1" applyFont="1" applyBorder="1" applyAlignment="1">
      <alignment horizontal="center" vertical="center"/>
    </xf>
    <xf numFmtId="164" fontId="5" fillId="0" borderId="14" xfId="0" applyNumberFormat="1" applyFont="1" applyFill="1" applyBorder="1" applyAlignment="1">
      <alignment horizontal="center" vertical="center"/>
    </xf>
    <xf numFmtId="164" fontId="5" fillId="0" borderId="30" xfId="0" applyNumberFormat="1" applyFont="1" applyFill="1" applyBorder="1" applyAlignment="1">
      <alignment horizontal="center" vertical="center"/>
    </xf>
    <xf numFmtId="164" fontId="5" fillId="0" borderId="31" xfId="0" applyNumberFormat="1" applyFont="1" applyFill="1" applyBorder="1" applyAlignment="1">
      <alignment horizontal="center" vertical="center"/>
    </xf>
    <xf numFmtId="0" fontId="5" fillId="33" borderId="34" xfId="0" applyNumberFormat="1" applyFont="1" applyFill="1" applyBorder="1" applyAlignment="1">
      <alignment horizontal="left" vertical="top" wrapText="1"/>
    </xf>
    <xf numFmtId="164" fontId="5" fillId="33" borderId="32" xfId="0" applyNumberFormat="1" applyFont="1" applyFill="1" applyBorder="1" applyAlignment="1">
      <alignment/>
    </xf>
    <xf numFmtId="164" fontId="5" fillId="33" borderId="30" xfId="0" applyNumberFormat="1" applyFont="1" applyFill="1" applyBorder="1" applyAlignment="1">
      <alignment/>
    </xf>
    <xf numFmtId="164" fontId="5" fillId="33" borderId="31" xfId="0" applyNumberFormat="1" applyFont="1" applyFill="1" applyBorder="1" applyAlignment="1">
      <alignment/>
    </xf>
    <xf numFmtId="0" fontId="16" fillId="0" borderId="0" xfId="0" applyFont="1" applyAlignment="1">
      <alignment horizontal="right"/>
    </xf>
    <xf numFmtId="164" fontId="3" fillId="0" borderId="33" xfId="0" applyNumberFormat="1" applyFont="1" applyBorder="1" applyAlignment="1">
      <alignment/>
    </xf>
    <xf numFmtId="164" fontId="4" fillId="0" borderId="33" xfId="0" applyNumberFormat="1" applyFont="1" applyBorder="1" applyAlignment="1">
      <alignment/>
    </xf>
    <xf numFmtId="164" fontId="3" fillId="0" borderId="33" xfId="0" applyNumberFormat="1" applyFont="1" applyBorder="1" applyAlignment="1">
      <alignment/>
    </xf>
    <xf numFmtId="164" fontId="6" fillId="0" borderId="33" xfId="0" applyNumberFormat="1" applyFont="1" applyBorder="1" applyAlignment="1">
      <alignment/>
    </xf>
    <xf numFmtId="164" fontId="4" fillId="0" borderId="33" xfId="0" applyNumberFormat="1" applyFont="1" applyFill="1" applyBorder="1" applyAlignment="1">
      <alignment/>
    </xf>
    <xf numFmtId="164" fontId="3" fillId="0" borderId="33" xfId="0" applyNumberFormat="1" applyFont="1" applyFill="1" applyBorder="1" applyAlignment="1">
      <alignment/>
    </xf>
    <xf numFmtId="164" fontId="3" fillId="0" borderId="40" xfId="0" applyNumberFormat="1" applyFont="1" applyBorder="1" applyAlignment="1">
      <alignment vertical="center"/>
    </xf>
    <xf numFmtId="164" fontId="9" fillId="0" borderId="40" xfId="0" applyNumberFormat="1" applyFont="1" applyFill="1" applyBorder="1" applyAlignment="1">
      <alignment vertical="center"/>
    </xf>
    <xf numFmtId="164" fontId="9" fillId="0" borderId="40" xfId="0" applyNumberFormat="1" applyFont="1" applyBorder="1" applyAlignment="1">
      <alignment vertical="center"/>
    </xf>
    <xf numFmtId="0" fontId="3" fillId="36" borderId="41" xfId="0" applyNumberFormat="1" applyFont="1" applyFill="1" applyBorder="1" applyAlignment="1">
      <alignment horizontal="center" vertical="center" wrapText="1"/>
    </xf>
    <xf numFmtId="0" fontId="3" fillId="36" borderId="42" xfId="0" applyNumberFormat="1" applyFont="1" applyFill="1" applyBorder="1" applyAlignment="1">
      <alignment horizontal="center" vertical="center" wrapText="1"/>
    </xf>
    <xf numFmtId="164" fontId="3" fillId="0" borderId="40" xfId="0" applyNumberFormat="1" applyFont="1" applyBorder="1" applyAlignment="1">
      <alignment/>
    </xf>
    <xf numFmtId="164" fontId="4" fillId="0" borderId="40" xfId="0" applyNumberFormat="1" applyFont="1" applyBorder="1" applyAlignment="1">
      <alignment/>
    </xf>
    <xf numFmtId="164" fontId="3" fillId="0" borderId="40" xfId="0" applyNumberFormat="1" applyFont="1" applyBorder="1" applyAlignment="1">
      <alignment/>
    </xf>
    <xf numFmtId="164" fontId="6" fillId="0" borderId="40" xfId="0" applyNumberFormat="1" applyFont="1" applyBorder="1" applyAlignment="1">
      <alignment/>
    </xf>
    <xf numFmtId="0" fontId="3" fillId="0" borderId="41" xfId="0" applyNumberFormat="1" applyFont="1" applyFill="1" applyBorder="1" applyAlignment="1">
      <alignment horizontal="left" vertical="center" wrapText="1"/>
    </xf>
    <xf numFmtId="164" fontId="3" fillId="0" borderId="42" xfId="0" applyNumberFormat="1" applyFont="1" applyBorder="1" applyAlignment="1">
      <alignment vertical="center"/>
    </xf>
    <xf numFmtId="164" fontId="3" fillId="0" borderId="43" xfId="0" applyNumberFormat="1" applyFont="1" applyBorder="1" applyAlignment="1">
      <alignment/>
    </xf>
    <xf numFmtId="164" fontId="4" fillId="0" borderId="43" xfId="0" applyNumberFormat="1" applyFont="1" applyBorder="1" applyAlignment="1">
      <alignment/>
    </xf>
    <xf numFmtId="164" fontId="3" fillId="0" borderId="43" xfId="0" applyNumberFormat="1" applyFont="1" applyBorder="1" applyAlignment="1">
      <alignment/>
    </xf>
    <xf numFmtId="164" fontId="6" fillId="0" borderId="43" xfId="0" applyNumberFormat="1" applyFont="1" applyBorder="1" applyAlignment="1">
      <alignment/>
    </xf>
    <xf numFmtId="164" fontId="4" fillId="0" borderId="40" xfId="0" applyNumberFormat="1" applyFont="1" applyFill="1" applyBorder="1" applyAlignment="1">
      <alignment/>
    </xf>
    <xf numFmtId="164" fontId="3" fillId="0" borderId="42" xfId="0" applyNumberFormat="1" applyFont="1" applyBorder="1" applyAlignment="1">
      <alignment horizontal="right" vertical="center"/>
    </xf>
    <xf numFmtId="164" fontId="9" fillId="0" borderId="42" xfId="0" applyNumberFormat="1" applyFont="1" applyBorder="1" applyAlignment="1">
      <alignment horizontal="right" vertical="center"/>
    </xf>
    <xf numFmtId="164" fontId="3" fillId="0" borderId="44" xfId="0" applyNumberFormat="1" applyFont="1" applyBorder="1" applyAlignment="1">
      <alignment vertical="center"/>
    </xf>
    <xf numFmtId="164" fontId="4" fillId="0" borderId="43" xfId="0" applyNumberFormat="1" applyFont="1" applyFill="1" applyBorder="1" applyAlignment="1">
      <alignment/>
    </xf>
    <xf numFmtId="0" fontId="3" fillId="0" borderId="41" xfId="0" applyNumberFormat="1" applyFont="1" applyBorder="1" applyAlignment="1">
      <alignment horizontal="left" vertical="center" wrapText="1"/>
    </xf>
    <xf numFmtId="164" fontId="3" fillId="0" borderId="42" xfId="0" applyNumberFormat="1" applyFont="1" applyBorder="1" applyAlignment="1">
      <alignment/>
    </xf>
    <xf numFmtId="164" fontId="9" fillId="0" borderId="42" xfId="0" applyNumberFormat="1" applyFont="1" applyFill="1" applyBorder="1" applyAlignment="1">
      <alignment/>
    </xf>
    <xf numFmtId="164" fontId="9" fillId="34" borderId="42" xfId="0" applyNumberFormat="1" applyFont="1" applyFill="1" applyBorder="1" applyAlignment="1">
      <alignment/>
    </xf>
    <xf numFmtId="164" fontId="9" fillId="0" borderId="42" xfId="0" applyNumberFormat="1" applyFont="1" applyBorder="1" applyAlignment="1">
      <alignment/>
    </xf>
    <xf numFmtId="164" fontId="3" fillId="0" borderId="42" xfId="0" applyNumberFormat="1" applyFont="1" applyBorder="1" applyAlignment="1">
      <alignment/>
    </xf>
    <xf numFmtId="164" fontId="3" fillId="0" borderId="44" xfId="0" applyNumberFormat="1" applyFont="1" applyBorder="1" applyAlignment="1">
      <alignment/>
    </xf>
    <xf numFmtId="0" fontId="4" fillId="0" borderId="45" xfId="0" applyNumberFormat="1" applyFont="1" applyFill="1" applyBorder="1" applyAlignment="1">
      <alignment vertical="top" wrapText="1"/>
    </xf>
    <xf numFmtId="164" fontId="6" fillId="0" borderId="13" xfId="0" applyNumberFormat="1" applyFont="1" applyBorder="1" applyAlignment="1">
      <alignment/>
    </xf>
    <xf numFmtId="0" fontId="6" fillId="0" borderId="46" xfId="0" applyNumberFormat="1" applyFont="1" applyBorder="1" applyAlignment="1">
      <alignment horizontal="left" vertical="top" wrapText="1"/>
    </xf>
    <xf numFmtId="164" fontId="6" fillId="0" borderId="47" xfId="0" applyNumberFormat="1" applyFont="1" applyBorder="1" applyAlignment="1">
      <alignment/>
    </xf>
    <xf numFmtId="0" fontId="6" fillId="0" borderId="48" xfId="0" applyNumberFormat="1" applyFont="1" applyBorder="1" applyAlignment="1">
      <alignment horizontal="left" vertical="top" wrapText="1"/>
    </xf>
    <xf numFmtId="164" fontId="6" fillId="0" borderId="49" xfId="0" applyNumberFormat="1" applyFont="1" applyBorder="1" applyAlignment="1">
      <alignment/>
    </xf>
    <xf numFmtId="0" fontId="6" fillId="0" borderId="46" xfId="0" applyNumberFormat="1" applyFont="1" applyFill="1" applyBorder="1" applyAlignment="1">
      <alignment horizontal="left" vertical="top" wrapText="1"/>
    </xf>
    <xf numFmtId="0" fontId="6" fillId="0" borderId="48" xfId="0" applyNumberFormat="1" applyFont="1" applyFill="1" applyBorder="1" applyAlignment="1">
      <alignment horizontal="left" vertical="top" wrapText="1"/>
    </xf>
    <xf numFmtId="0" fontId="6" fillId="0" borderId="50" xfId="0" applyNumberFormat="1" applyFont="1" applyFill="1" applyBorder="1" applyAlignment="1">
      <alignment horizontal="left" vertical="top" wrapText="1"/>
    </xf>
    <xf numFmtId="164" fontId="3" fillId="0" borderId="51" xfId="0" applyNumberFormat="1" applyFont="1" applyFill="1" applyBorder="1" applyAlignment="1">
      <alignment/>
    </xf>
    <xf numFmtId="164" fontId="3" fillId="0" borderId="51" xfId="0" applyNumberFormat="1" applyFont="1" applyBorder="1" applyAlignment="1">
      <alignment/>
    </xf>
    <xf numFmtId="164" fontId="6" fillId="0" borderId="51" xfId="0" applyNumberFormat="1" applyFont="1" applyBorder="1" applyAlignment="1">
      <alignment/>
    </xf>
    <xf numFmtId="164" fontId="6" fillId="0" borderId="52" xfId="0" applyNumberFormat="1" applyFont="1" applyBorder="1" applyAlignment="1">
      <alignment/>
    </xf>
    <xf numFmtId="0" fontId="4" fillId="0" borderId="46" xfId="0" applyNumberFormat="1" applyFont="1" applyFill="1" applyBorder="1" applyAlignment="1">
      <alignment vertical="top" wrapText="1"/>
    </xf>
    <xf numFmtId="0" fontId="3" fillId="0" borderId="45" xfId="0" applyNumberFormat="1" applyFont="1" applyFill="1" applyBorder="1" applyAlignment="1">
      <alignment horizontal="left" vertical="center" wrapText="1"/>
    </xf>
    <xf numFmtId="164" fontId="4" fillId="37" borderId="33" xfId="0" applyNumberFormat="1" applyFont="1" applyFill="1" applyBorder="1" applyAlignment="1">
      <alignment/>
    </xf>
    <xf numFmtId="164" fontId="4" fillId="37" borderId="51" xfId="0" applyNumberFormat="1" applyFont="1" applyFill="1" applyBorder="1" applyAlignment="1">
      <alignment/>
    </xf>
    <xf numFmtId="166" fontId="9" fillId="36" borderId="42" xfId="0" applyNumberFormat="1" applyFont="1" applyFill="1" applyBorder="1" applyAlignment="1">
      <alignment horizontal="center" vertical="center" wrapText="1"/>
    </xf>
    <xf numFmtId="166" fontId="9" fillId="36" borderId="44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wrapText="1"/>
    </xf>
    <xf numFmtId="0" fontId="0" fillId="0" borderId="0" xfId="0" applyNumberFormat="1" applyFont="1" applyBorder="1" applyAlignment="1">
      <alignment horizontal="center" vertical="top" wrapText="1"/>
    </xf>
    <xf numFmtId="0" fontId="11" fillId="0" borderId="0" xfId="0" applyFont="1" applyBorder="1" applyAlignment="1">
      <alignment wrapText="1"/>
    </xf>
    <xf numFmtId="0" fontId="13" fillId="0" borderId="0" xfId="0" applyFont="1" applyBorder="1" applyAlignment="1">
      <alignment horizontal="right" wrapText="1"/>
    </xf>
    <xf numFmtId="0" fontId="10" fillId="0" borderId="0" xfId="0" applyFont="1" applyBorder="1" applyAlignment="1">
      <alignment horizontal="left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53" xfId="0" applyFont="1" applyBorder="1" applyAlignment="1">
      <alignment horizontal="left"/>
    </xf>
    <xf numFmtId="164" fontId="3" fillId="0" borderId="40" xfId="0" applyNumberFormat="1" applyFont="1" applyFill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05"/>
          <c:w val="0.965"/>
          <c:h val="0.812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'sdp iul-dec 2016 ro'!$A$7</c:f>
              <c:strCache>
                <c:ptCount val="1"/>
                <c:pt idx="0">
                  <c:v>  - rate de capital    (mil lei)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ro'!$C$7:$N$7</c:f>
              <c:numCache/>
            </c:numRef>
          </c:val>
        </c:ser>
        <c:ser>
          <c:idx val="1"/>
          <c:order val="1"/>
          <c:tx>
            <c:strRef>
              <c:f>'sdp iul-dec 2016 ro'!$A$9</c:f>
              <c:strCache>
                <c:ptCount val="1"/>
                <c:pt idx="0">
                  <c:v>  - dobanzi si comisioane (mil lei)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ro'!$C$9:$N$9</c:f>
              <c:numCache/>
            </c:numRef>
          </c:val>
        </c:ser>
        <c:overlap val="100"/>
        <c:axId val="55754670"/>
        <c:axId val="32029983"/>
      </c:barChart>
      <c:catAx>
        <c:axId val="55754670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029983"/>
        <c:crossesAt val="0"/>
        <c:auto val="1"/>
        <c:lblOffset val="100"/>
        <c:tickLblSkip val="1"/>
        <c:noMultiLvlLbl val="0"/>
      </c:catAx>
      <c:valAx>
        <c:axId val="320299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754670"/>
        <c:crosses val="autoZero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73"/>
          <c:y val="0.76075"/>
          <c:w val="0.3225"/>
          <c:h val="0.07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55</xdr:row>
      <xdr:rowOff>38100</xdr:rowOff>
    </xdr:from>
    <xdr:to>
      <xdr:col>14</xdr:col>
      <xdr:colOff>0</xdr:colOff>
      <xdr:row>74</xdr:row>
      <xdr:rowOff>28575</xdr:rowOff>
    </xdr:to>
    <xdr:graphicFrame>
      <xdr:nvGraphicFramePr>
        <xdr:cNvPr id="1" name="Chart 1"/>
        <xdr:cNvGraphicFramePr/>
      </xdr:nvGraphicFramePr>
      <xdr:xfrm>
        <a:off x="47625" y="12420600"/>
        <a:ext cx="71532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76.112.41\retea\Finantare\Finantare%202012\martie%202012\Finantare%20titluri%20inter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0  (2)"/>
      <sheetName val="Centralizator"/>
      <sheetName val="Total financing needs"/>
      <sheetName val="2018"/>
      <sheetName val="2017"/>
      <sheetName val="2016"/>
      <sheetName val="2015"/>
      <sheetName val="2014"/>
      <sheetName val="2013"/>
      <sheetName val="2012"/>
      <sheetName val="2011"/>
      <sheetName val="2010 "/>
      <sheetName val="2009 "/>
      <sheetName val="2008 buget prognoza pt calc2009"/>
      <sheetName val="2007var 5300 OS cu economie280"/>
    </sheetNames>
    <sheetDataSet>
      <sheetData sheetId="9">
        <row r="37">
          <cell r="H37">
            <v>2649.9</v>
          </cell>
          <cell r="I37">
            <v>1399.949</v>
          </cell>
          <cell r="J37">
            <v>3052.4</v>
          </cell>
          <cell r="K37">
            <v>0</v>
          </cell>
          <cell r="L37">
            <v>2675.816</v>
          </cell>
          <cell r="M37">
            <v>1713.4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3"/>
  <sheetViews>
    <sheetView zoomScale="75" zoomScaleNormal="75" workbookViewId="0" topLeftCell="A1">
      <selection activeCell="Y13" sqref="Y13"/>
    </sheetView>
  </sheetViews>
  <sheetFormatPr defaultColWidth="9.140625" defaultRowHeight="12.75"/>
  <cols>
    <col min="1" max="1" width="35.7109375" style="0" customWidth="1"/>
    <col min="2" max="2" width="12.28125" style="0" hidden="1" customWidth="1"/>
    <col min="3" max="3" width="11.7109375" style="0" hidden="1" customWidth="1"/>
    <col min="4" max="4" width="10.140625" style="0" hidden="1" customWidth="1"/>
    <col min="5" max="5" width="10.8515625" style="0" hidden="1" customWidth="1"/>
    <col min="6" max="6" width="10.7109375" style="0" hidden="1" customWidth="1"/>
    <col min="7" max="7" width="11.00390625" style="0" hidden="1" customWidth="1"/>
    <col min="8" max="8" width="13.00390625" style="0" hidden="1" customWidth="1"/>
    <col min="9" max="9" width="13.140625" style="0" customWidth="1"/>
    <col min="10" max="10" width="11.7109375" style="0" customWidth="1"/>
    <col min="11" max="11" width="11.421875" style="0" customWidth="1"/>
    <col min="12" max="12" width="11.57421875" style="0" customWidth="1"/>
    <col min="13" max="13" width="12.140625" style="0" customWidth="1"/>
    <col min="14" max="14" width="12.28125" style="0" customWidth="1"/>
  </cols>
  <sheetData>
    <row r="1" spans="1:14" ht="15">
      <c r="A1" s="159" t="s">
        <v>42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</row>
    <row r="2" spans="3:14" ht="12.75">
      <c r="C2" s="1"/>
      <c r="D2" s="2"/>
      <c r="J2" s="1"/>
      <c r="K2" s="2"/>
      <c r="N2" s="101" t="s">
        <v>0</v>
      </c>
    </row>
    <row r="3" spans="1:14" s="3" customFormat="1" ht="45.75" customHeight="1">
      <c r="A3" s="74" t="s">
        <v>43</v>
      </c>
      <c r="B3" s="43" t="s">
        <v>41</v>
      </c>
      <c r="C3" s="44">
        <v>42370</v>
      </c>
      <c r="D3" s="44">
        <v>42401</v>
      </c>
      <c r="E3" s="44">
        <v>42430</v>
      </c>
      <c r="F3" s="44">
        <v>42461</v>
      </c>
      <c r="G3" s="44">
        <v>42491</v>
      </c>
      <c r="H3" s="44">
        <v>42522</v>
      </c>
      <c r="I3" s="66" t="s">
        <v>75</v>
      </c>
      <c r="J3" s="66" t="s">
        <v>74</v>
      </c>
      <c r="K3" s="66" t="s">
        <v>70</v>
      </c>
      <c r="L3" s="66" t="s">
        <v>71</v>
      </c>
      <c r="M3" s="72" t="s">
        <v>72</v>
      </c>
      <c r="N3" s="73" t="s">
        <v>73</v>
      </c>
    </row>
    <row r="4" spans="1:14" s="3" customFormat="1" ht="48.75" customHeight="1">
      <c r="A4" s="45" t="s">
        <v>54</v>
      </c>
      <c r="B4" s="46" t="e">
        <f aca="true" t="shared" si="0" ref="B4:N4">SUM(B7,B9)</f>
        <v>#REF!</v>
      </c>
      <c r="C4" s="47" t="e">
        <f t="shared" si="0"/>
        <v>#REF!</v>
      </c>
      <c r="D4" s="47" t="e">
        <f t="shared" si="0"/>
        <v>#REF!</v>
      </c>
      <c r="E4" s="47" t="e">
        <f t="shared" si="0"/>
        <v>#REF!</v>
      </c>
      <c r="F4" s="48" t="e">
        <f t="shared" si="0"/>
        <v>#REF!</v>
      </c>
      <c r="G4" s="48" t="e">
        <f t="shared" si="0"/>
        <v>#REF!</v>
      </c>
      <c r="H4" s="48" t="e">
        <f t="shared" si="0"/>
        <v>#REF!</v>
      </c>
      <c r="I4" s="48" t="e">
        <f>SUM(I7,I9)</f>
        <v>#REF!</v>
      </c>
      <c r="J4" s="48" t="e">
        <f t="shared" si="0"/>
        <v>#REF!</v>
      </c>
      <c r="K4" s="48" t="e">
        <f t="shared" si="0"/>
        <v>#REF!</v>
      </c>
      <c r="L4" s="48" t="e">
        <f t="shared" si="0"/>
        <v>#REF!</v>
      </c>
      <c r="M4" s="49" t="e">
        <f t="shared" si="0"/>
        <v>#REF!</v>
      </c>
      <c r="N4" s="75" t="e">
        <f t="shared" si="0"/>
        <v>#REF!</v>
      </c>
    </row>
    <row r="5" spans="1:14" s="3" customFormat="1" ht="13.5">
      <c r="A5" s="50" t="s">
        <v>1</v>
      </c>
      <c r="B5" s="4" t="e">
        <f aca="true" t="shared" si="1" ref="B5:N5">B27+B24</f>
        <v>#REF!</v>
      </c>
      <c r="C5" s="4" t="e">
        <f t="shared" si="1"/>
        <v>#REF!</v>
      </c>
      <c r="D5" s="4" t="e">
        <f t="shared" si="1"/>
        <v>#REF!</v>
      </c>
      <c r="E5" s="4" t="e">
        <f t="shared" si="1"/>
        <v>#REF!</v>
      </c>
      <c r="F5" s="4" t="e">
        <f t="shared" si="1"/>
        <v>#REF!</v>
      </c>
      <c r="G5" s="4" t="e">
        <f t="shared" si="1"/>
        <v>#REF!</v>
      </c>
      <c r="H5" s="4" t="e">
        <f t="shared" si="1"/>
        <v>#REF!</v>
      </c>
      <c r="I5" s="4" t="e">
        <f t="shared" si="1"/>
        <v>#REF!</v>
      </c>
      <c r="J5" s="4" t="e">
        <f t="shared" si="1"/>
        <v>#REF!</v>
      </c>
      <c r="K5" s="4" t="e">
        <f t="shared" si="1"/>
        <v>#REF!</v>
      </c>
      <c r="L5" s="4" t="e">
        <f t="shared" si="1"/>
        <v>#REF!</v>
      </c>
      <c r="M5" s="51" t="e">
        <f t="shared" si="1"/>
        <v>#REF!</v>
      </c>
      <c r="N5" s="76" t="e">
        <f t="shared" si="1"/>
        <v>#REF!</v>
      </c>
    </row>
    <row r="6" spans="1:14" s="3" customFormat="1" ht="15">
      <c r="A6" s="52" t="s">
        <v>46</v>
      </c>
      <c r="B6" s="5"/>
      <c r="C6" s="6"/>
      <c r="D6" s="6"/>
      <c r="E6" s="7"/>
      <c r="F6" s="6"/>
      <c r="G6" s="6"/>
      <c r="H6" s="6"/>
      <c r="I6" s="6"/>
      <c r="J6" s="6"/>
      <c r="K6" s="6"/>
      <c r="L6" s="6"/>
      <c r="M6" s="53"/>
      <c r="N6" s="77"/>
    </row>
    <row r="7" spans="1:14" s="3" customFormat="1" ht="13.5">
      <c r="A7" s="54" t="s">
        <v>55</v>
      </c>
      <c r="B7" s="5" t="e">
        <f aca="true" t="shared" si="2" ref="B7:N7">B19+B30*B14</f>
        <v>#REF!</v>
      </c>
      <c r="C7" s="5" t="e">
        <f t="shared" si="2"/>
        <v>#REF!</v>
      </c>
      <c r="D7" s="5" t="e">
        <f>D19+D30*D14</f>
        <v>#REF!</v>
      </c>
      <c r="E7" s="5" t="e">
        <f t="shared" si="2"/>
        <v>#REF!</v>
      </c>
      <c r="F7" s="5" t="e">
        <f t="shared" si="2"/>
        <v>#REF!</v>
      </c>
      <c r="G7" s="5" t="e">
        <f t="shared" si="2"/>
        <v>#REF!</v>
      </c>
      <c r="H7" s="5" t="e">
        <f t="shared" si="2"/>
        <v>#REF!</v>
      </c>
      <c r="I7" s="5" t="e">
        <f>I19+I30*I14</f>
        <v>#REF!</v>
      </c>
      <c r="J7" s="5" t="e">
        <f t="shared" si="2"/>
        <v>#REF!</v>
      </c>
      <c r="K7" s="5" t="e">
        <f t="shared" si="2"/>
        <v>#REF!</v>
      </c>
      <c r="L7" s="5" t="e">
        <f t="shared" si="2"/>
        <v>#REF!</v>
      </c>
      <c r="M7" s="53" t="e">
        <f t="shared" si="2"/>
        <v>#REF!</v>
      </c>
      <c r="N7" s="77" t="e">
        <f t="shared" si="2"/>
        <v>#REF!</v>
      </c>
    </row>
    <row r="8" spans="1:14" s="3" customFormat="1" ht="13.5">
      <c r="A8" s="55" t="s">
        <v>2</v>
      </c>
      <c r="B8" s="8" t="e">
        <f aca="true" t="shared" si="3" ref="B8:N8">B7/B14</f>
        <v>#REF!</v>
      </c>
      <c r="C8" s="8" t="e">
        <f t="shared" si="3"/>
        <v>#REF!</v>
      </c>
      <c r="D8" s="8" t="e">
        <f t="shared" si="3"/>
        <v>#REF!</v>
      </c>
      <c r="E8" s="8" t="e">
        <f t="shared" si="3"/>
        <v>#REF!</v>
      </c>
      <c r="F8" s="8" t="e">
        <f t="shared" si="3"/>
        <v>#REF!</v>
      </c>
      <c r="G8" s="8" t="e">
        <f t="shared" si="3"/>
        <v>#REF!</v>
      </c>
      <c r="H8" s="8" t="e">
        <f t="shared" si="3"/>
        <v>#REF!</v>
      </c>
      <c r="I8" s="8" t="e">
        <f t="shared" si="3"/>
        <v>#REF!</v>
      </c>
      <c r="J8" s="8" t="e">
        <f t="shared" si="3"/>
        <v>#REF!</v>
      </c>
      <c r="K8" s="8" t="e">
        <f t="shared" si="3"/>
        <v>#REF!</v>
      </c>
      <c r="L8" s="8" t="e">
        <f t="shared" si="3"/>
        <v>#REF!</v>
      </c>
      <c r="M8" s="56" t="e">
        <f t="shared" si="3"/>
        <v>#REF!</v>
      </c>
      <c r="N8" s="78" t="e">
        <f t="shared" si="3"/>
        <v>#REF!</v>
      </c>
    </row>
    <row r="9" spans="1:14" s="3" customFormat="1" ht="13.5">
      <c r="A9" s="54" t="s">
        <v>56</v>
      </c>
      <c r="B9" s="5" t="e">
        <f aca="true" t="shared" si="4" ref="B9:N9">B20+B31*B14</f>
        <v>#REF!</v>
      </c>
      <c r="C9" s="5" t="e">
        <f t="shared" si="4"/>
        <v>#REF!</v>
      </c>
      <c r="D9" s="5" t="e">
        <f t="shared" si="4"/>
        <v>#REF!</v>
      </c>
      <c r="E9" s="5" t="e">
        <f t="shared" si="4"/>
        <v>#REF!</v>
      </c>
      <c r="F9" s="5" t="e">
        <f t="shared" si="4"/>
        <v>#REF!</v>
      </c>
      <c r="G9" s="5" t="e">
        <f t="shared" si="4"/>
        <v>#REF!</v>
      </c>
      <c r="H9" s="5" t="e">
        <f t="shared" si="4"/>
        <v>#REF!</v>
      </c>
      <c r="I9" s="5" t="e">
        <f t="shared" si="4"/>
        <v>#REF!</v>
      </c>
      <c r="J9" s="5" t="e">
        <f t="shared" si="4"/>
        <v>#REF!</v>
      </c>
      <c r="K9" s="5" t="e">
        <f t="shared" si="4"/>
        <v>#REF!</v>
      </c>
      <c r="L9" s="5" t="e">
        <f t="shared" si="4"/>
        <v>#REF!</v>
      </c>
      <c r="M9" s="53" t="e">
        <f t="shared" si="4"/>
        <v>#REF!</v>
      </c>
      <c r="N9" s="77" t="e">
        <f t="shared" si="4"/>
        <v>#REF!</v>
      </c>
    </row>
    <row r="10" spans="1:14" s="3" customFormat="1" ht="13.5">
      <c r="A10" s="55" t="s">
        <v>2</v>
      </c>
      <c r="B10" s="8" t="e">
        <f aca="true" t="shared" si="5" ref="B10:N10">B9/B14</f>
        <v>#REF!</v>
      </c>
      <c r="C10" s="8" t="e">
        <f t="shared" si="5"/>
        <v>#REF!</v>
      </c>
      <c r="D10" s="8" t="e">
        <f t="shared" si="5"/>
        <v>#REF!</v>
      </c>
      <c r="E10" s="8" t="e">
        <f t="shared" si="5"/>
        <v>#REF!</v>
      </c>
      <c r="F10" s="8" t="e">
        <f t="shared" si="5"/>
        <v>#REF!</v>
      </c>
      <c r="G10" s="8" t="e">
        <f t="shared" si="5"/>
        <v>#REF!</v>
      </c>
      <c r="H10" s="8" t="e">
        <f t="shared" si="5"/>
        <v>#REF!</v>
      </c>
      <c r="I10" s="8" t="e">
        <f t="shared" si="5"/>
        <v>#REF!</v>
      </c>
      <c r="J10" s="8" t="e">
        <f t="shared" si="5"/>
        <v>#REF!</v>
      </c>
      <c r="K10" s="8" t="e">
        <f t="shared" si="5"/>
        <v>#REF!</v>
      </c>
      <c r="L10" s="8" t="e">
        <f t="shared" si="5"/>
        <v>#REF!</v>
      </c>
      <c r="M10" s="56" t="e">
        <f t="shared" si="5"/>
        <v>#REF!</v>
      </c>
      <c r="N10" s="78" t="e">
        <f t="shared" si="5"/>
        <v>#REF!</v>
      </c>
    </row>
    <row r="11" spans="1:14" s="3" customFormat="1" ht="15">
      <c r="A11" s="52" t="s">
        <v>46</v>
      </c>
      <c r="B11" s="5"/>
      <c r="C11" s="6"/>
      <c r="D11" s="6"/>
      <c r="E11" s="6"/>
      <c r="F11" s="6"/>
      <c r="G11" s="6"/>
      <c r="H11" s="6"/>
      <c r="I11" s="6"/>
      <c r="J11" s="6"/>
      <c r="K11" s="6"/>
      <c r="L11" s="6"/>
      <c r="M11" s="53"/>
      <c r="N11" s="77"/>
    </row>
    <row r="12" spans="1:14" s="3" customFormat="1" ht="27">
      <c r="A12" s="57" t="s">
        <v>57</v>
      </c>
      <c r="B12" s="5" t="e">
        <f>B22+B33*B14</f>
        <v>#REF!</v>
      </c>
      <c r="C12" s="5" t="e">
        <f aca="true" t="shared" si="6" ref="C12:N12">C22+C33*C14</f>
        <v>#REF!</v>
      </c>
      <c r="D12" s="5" t="e">
        <f>D22+D33*D14</f>
        <v>#REF!</v>
      </c>
      <c r="E12" s="5" t="e">
        <f t="shared" si="6"/>
        <v>#REF!</v>
      </c>
      <c r="F12" s="5" t="e">
        <f t="shared" si="6"/>
        <v>#REF!</v>
      </c>
      <c r="G12" s="5" t="e">
        <f t="shared" si="6"/>
        <v>#REF!</v>
      </c>
      <c r="H12" s="5" t="e">
        <f t="shared" si="6"/>
        <v>#REF!</v>
      </c>
      <c r="I12" s="5" t="e">
        <f t="shared" si="6"/>
        <v>#REF!</v>
      </c>
      <c r="J12" s="5" t="e">
        <f t="shared" si="6"/>
        <v>#REF!</v>
      </c>
      <c r="K12" s="5" t="e">
        <f t="shared" si="6"/>
        <v>#REF!</v>
      </c>
      <c r="L12" s="5" t="e">
        <f t="shared" si="6"/>
        <v>#REF!</v>
      </c>
      <c r="M12" s="53" t="e">
        <f t="shared" si="6"/>
        <v>#REF!</v>
      </c>
      <c r="N12" s="77" t="e">
        <f t="shared" si="6"/>
        <v>#REF!</v>
      </c>
    </row>
    <row r="13" spans="1:14" s="3" customFormat="1" ht="27">
      <c r="A13" s="58" t="s">
        <v>58</v>
      </c>
      <c r="B13" s="59" t="e">
        <f>B23+B34*B14</f>
        <v>#REF!</v>
      </c>
      <c r="C13" s="59" t="e">
        <f>C23+C34*C14</f>
        <v>#REF!</v>
      </c>
      <c r="D13" s="59" t="e">
        <f aca="true" t="shared" si="7" ref="D13:N13">D23+D34*D14</f>
        <v>#REF!</v>
      </c>
      <c r="E13" s="59" t="e">
        <f t="shared" si="7"/>
        <v>#REF!</v>
      </c>
      <c r="F13" s="59" t="e">
        <f t="shared" si="7"/>
        <v>#REF!</v>
      </c>
      <c r="G13" s="59" t="e">
        <f t="shared" si="7"/>
        <v>#REF!</v>
      </c>
      <c r="H13" s="59" t="e">
        <f t="shared" si="7"/>
        <v>#REF!</v>
      </c>
      <c r="I13" s="59" t="e">
        <f t="shared" si="7"/>
        <v>#REF!</v>
      </c>
      <c r="J13" s="59" t="e">
        <f t="shared" si="7"/>
        <v>#REF!</v>
      </c>
      <c r="K13" s="59" t="e">
        <f t="shared" si="7"/>
        <v>#REF!</v>
      </c>
      <c r="L13" s="59" t="e">
        <f t="shared" si="7"/>
        <v>#REF!</v>
      </c>
      <c r="M13" s="60" t="e">
        <f t="shared" si="7"/>
        <v>#REF!</v>
      </c>
      <c r="N13" s="79" t="e">
        <f t="shared" si="7"/>
        <v>#REF!</v>
      </c>
    </row>
    <row r="14" spans="1:14" s="11" customFormat="1" ht="17.25" customHeight="1">
      <c r="A14" s="9" t="s">
        <v>68</v>
      </c>
      <c r="B14" s="10">
        <v>4.46</v>
      </c>
      <c r="C14" s="10">
        <v>4.46</v>
      </c>
      <c r="D14" s="10">
        <v>4.46</v>
      </c>
      <c r="E14" s="10">
        <v>4.46</v>
      </c>
      <c r="F14" s="10">
        <v>4.46</v>
      </c>
      <c r="G14" s="10">
        <v>4.46</v>
      </c>
      <c r="H14" s="10">
        <v>4.46</v>
      </c>
      <c r="I14" s="10">
        <v>4.48</v>
      </c>
      <c r="J14" s="10">
        <v>4.48</v>
      </c>
      <c r="K14" s="10">
        <v>4.48</v>
      </c>
      <c r="L14" s="10">
        <v>4.48</v>
      </c>
      <c r="M14" s="10">
        <v>4.48</v>
      </c>
      <c r="N14" s="10">
        <v>4.48</v>
      </c>
    </row>
    <row r="15" s="3" customFormat="1" ht="13.5"/>
    <row r="16" spans="1:14" s="3" customFormat="1" ht="30.75">
      <c r="A16" s="67" t="s">
        <v>49</v>
      </c>
      <c r="B16" s="68" t="e">
        <f>SUM(B19,B20)</f>
        <v>#REF!</v>
      </c>
      <c r="C16" s="69" t="e">
        <f aca="true" t="shared" si="8" ref="C16:N16">C19+C20</f>
        <v>#REF!</v>
      </c>
      <c r="D16" s="69" t="e">
        <f t="shared" si="8"/>
        <v>#REF!</v>
      </c>
      <c r="E16" s="69" t="e">
        <f t="shared" si="8"/>
        <v>#REF!</v>
      </c>
      <c r="F16" s="69" t="e">
        <f t="shared" si="8"/>
        <v>#REF!</v>
      </c>
      <c r="G16" s="69" t="e">
        <f t="shared" si="8"/>
        <v>#REF!</v>
      </c>
      <c r="H16" s="69" t="e">
        <f t="shared" si="8"/>
        <v>#REF!</v>
      </c>
      <c r="I16" s="69" t="e">
        <f t="shared" si="8"/>
        <v>#REF!</v>
      </c>
      <c r="J16" s="69" t="e">
        <f t="shared" si="8"/>
        <v>#REF!</v>
      </c>
      <c r="K16" s="69" t="e">
        <f t="shared" si="8"/>
        <v>#REF!</v>
      </c>
      <c r="L16" s="69" t="e">
        <f t="shared" si="8"/>
        <v>#REF!</v>
      </c>
      <c r="M16" s="70" t="e">
        <f t="shared" si="8"/>
        <v>#REF!</v>
      </c>
      <c r="N16" s="71" t="e">
        <f t="shared" si="8"/>
        <v>#REF!</v>
      </c>
    </row>
    <row r="17" spans="1:15" s="12" customFormat="1" ht="33.75" customHeight="1">
      <c r="A17" s="87" t="s">
        <v>59</v>
      </c>
      <c r="B17" s="93" t="e">
        <f>SUM(C17:N17)</f>
        <v>#REF!</v>
      </c>
      <c r="C17" s="94" t="e">
        <f>#REF!</f>
        <v>#REF!</v>
      </c>
      <c r="D17" s="94" t="e">
        <f>#REF!</f>
        <v>#REF!</v>
      </c>
      <c r="E17" s="94" t="e">
        <f>#REF!</f>
        <v>#REF!</v>
      </c>
      <c r="F17" s="94" t="e">
        <f>#REF!</f>
        <v>#REF!</v>
      </c>
      <c r="G17" s="94" t="e">
        <f>#REF!</f>
        <v>#REF!</v>
      </c>
      <c r="H17" s="94" t="e">
        <f>#REF!</f>
        <v>#REF!</v>
      </c>
      <c r="I17" s="94" t="e">
        <f>#REF!</f>
        <v>#REF!</v>
      </c>
      <c r="J17" s="94" t="e">
        <f>#REF!</f>
        <v>#REF!</v>
      </c>
      <c r="K17" s="94" t="e">
        <f>#REF!</f>
        <v>#REF!</v>
      </c>
      <c r="L17" s="94" t="e">
        <f>#REF!</f>
        <v>#REF!</v>
      </c>
      <c r="M17" s="95" t="e">
        <f>#REF!</f>
        <v>#REF!</v>
      </c>
      <c r="N17" s="96" t="e">
        <f>#REF!</f>
        <v>#REF!</v>
      </c>
      <c r="O17" s="34"/>
    </row>
    <row r="18" spans="1:14" s="3" customFormat="1" ht="15">
      <c r="A18" s="52" t="s">
        <v>46</v>
      </c>
      <c r="B18" s="5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62"/>
      <c r="N18" s="80"/>
    </row>
    <row r="19" spans="1:14" s="3" customFormat="1" ht="13.5">
      <c r="A19" s="54" t="s">
        <v>55</v>
      </c>
      <c r="B19" s="5" t="e">
        <f>SUM(C19:N19)</f>
        <v>#REF!</v>
      </c>
      <c r="C19" s="33" t="e">
        <f>#REF!</f>
        <v>#REF!</v>
      </c>
      <c r="D19" s="33" t="e">
        <f>#REF!</f>
        <v>#REF!</v>
      </c>
      <c r="E19" s="33" t="e">
        <f>#REF!</f>
        <v>#REF!</v>
      </c>
      <c r="F19" s="33" t="e">
        <f>#REF!</f>
        <v>#REF!</v>
      </c>
      <c r="G19" s="33" t="e">
        <f>#REF!</f>
        <v>#REF!</v>
      </c>
      <c r="H19" s="33" t="e">
        <f>#REF!</f>
        <v>#REF!</v>
      </c>
      <c r="I19" s="33" t="e">
        <f>#REF!</f>
        <v>#REF!</v>
      </c>
      <c r="J19" s="33" t="e">
        <f>#REF!</f>
        <v>#REF!</v>
      </c>
      <c r="K19" s="33" t="e">
        <f>#REF!</f>
        <v>#REF!</v>
      </c>
      <c r="L19" s="33" t="e">
        <f>#REF!</f>
        <v>#REF!</v>
      </c>
      <c r="M19" s="64" t="e">
        <f>#REF!</f>
        <v>#REF!</v>
      </c>
      <c r="N19" s="81" t="e">
        <f>#REF!</f>
        <v>#REF!</v>
      </c>
    </row>
    <row r="20" spans="1:14" s="3" customFormat="1" ht="15">
      <c r="A20" s="63" t="s">
        <v>56</v>
      </c>
      <c r="B20" s="5" t="e">
        <f>SUM(C20:N20)</f>
        <v>#REF!</v>
      </c>
      <c r="C20" s="33" t="e">
        <f>#REF!</f>
        <v>#REF!</v>
      </c>
      <c r="D20" s="33" t="e">
        <f>#REF!</f>
        <v>#REF!</v>
      </c>
      <c r="E20" s="33" t="e">
        <f>#REF!</f>
        <v>#REF!</v>
      </c>
      <c r="F20" s="33" t="e">
        <f>#REF!</f>
        <v>#REF!</v>
      </c>
      <c r="G20" s="33" t="e">
        <f>#REF!</f>
        <v>#REF!</v>
      </c>
      <c r="H20" s="33" t="e">
        <f>#REF!</f>
        <v>#REF!</v>
      </c>
      <c r="I20" s="33" t="e">
        <f>#REF!</f>
        <v>#REF!</v>
      </c>
      <c r="J20" s="33" t="e">
        <f>#REF!</f>
        <v>#REF!</v>
      </c>
      <c r="K20" s="33" t="e">
        <f>#REF!</f>
        <v>#REF!</v>
      </c>
      <c r="L20" s="33" t="e">
        <f>#REF!</f>
        <v>#REF!</v>
      </c>
      <c r="M20" s="64" t="e">
        <f>#REF!</f>
        <v>#REF!</v>
      </c>
      <c r="N20" s="81" t="e">
        <f>#REF!</f>
        <v>#REF!</v>
      </c>
    </row>
    <row r="21" spans="1:14" s="3" customFormat="1" ht="15">
      <c r="A21" s="52" t="s">
        <v>46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53"/>
      <c r="N21" s="77"/>
    </row>
    <row r="22" spans="1:14" s="3" customFormat="1" ht="27">
      <c r="A22" s="57" t="s">
        <v>60</v>
      </c>
      <c r="B22" s="5" t="e">
        <f>SUM(C22:N22)</f>
        <v>#REF!</v>
      </c>
      <c r="C22" s="6" t="e">
        <f>#REF!+#REF!</f>
        <v>#REF!</v>
      </c>
      <c r="D22" s="6" t="e">
        <f>#REF!+#REF!</f>
        <v>#REF!</v>
      </c>
      <c r="E22" s="6" t="e">
        <f>#REF!+#REF!</f>
        <v>#REF!</v>
      </c>
      <c r="F22" s="6" t="e">
        <f>#REF!+#REF!</f>
        <v>#REF!</v>
      </c>
      <c r="G22" s="6" t="e">
        <f>#REF!+#REF!</f>
        <v>#REF!</v>
      </c>
      <c r="H22" s="6" t="e">
        <f>#REF!+#REF!</f>
        <v>#REF!</v>
      </c>
      <c r="I22" s="6" t="e">
        <f>#REF!+#REF!</f>
        <v>#REF!</v>
      </c>
      <c r="J22" s="6" t="e">
        <f>#REF!+#REF!</f>
        <v>#REF!</v>
      </c>
      <c r="K22" s="6" t="e">
        <f>#REF!+#REF!</f>
        <v>#REF!</v>
      </c>
      <c r="L22" s="6" t="e">
        <f>#REF!+#REF!</f>
        <v>#REF!</v>
      </c>
      <c r="M22" s="53" t="e">
        <f>#REF!+#REF!</f>
        <v>#REF!</v>
      </c>
      <c r="N22" s="77" t="e">
        <f>#REF!+#REF!</f>
        <v>#REF!</v>
      </c>
    </row>
    <row r="23" spans="1:14" s="3" customFormat="1" ht="27">
      <c r="A23" s="57" t="s">
        <v>61</v>
      </c>
      <c r="B23" s="5" t="e">
        <f>SUM(C23:N23)</f>
        <v>#REF!</v>
      </c>
      <c r="C23" s="6" t="e">
        <f>#REF!+#REF!</f>
        <v>#REF!</v>
      </c>
      <c r="D23" s="6" t="e">
        <f>#REF!+#REF!</f>
        <v>#REF!</v>
      </c>
      <c r="E23" s="6" t="e">
        <f>#REF!+#REF!</f>
        <v>#REF!</v>
      </c>
      <c r="F23" s="6" t="e">
        <f>#REF!+#REF!</f>
        <v>#REF!</v>
      </c>
      <c r="G23" s="6" t="e">
        <f>#REF!+#REF!</f>
        <v>#REF!</v>
      </c>
      <c r="H23" s="6" t="e">
        <f>#REF!+#REF!</f>
        <v>#REF!</v>
      </c>
      <c r="I23" s="6" t="e">
        <f>#REF!+#REF!</f>
        <v>#REF!</v>
      </c>
      <c r="J23" s="6" t="e">
        <f>#REF!+#REF!</f>
        <v>#REF!</v>
      </c>
      <c r="K23" s="6" t="e">
        <f>#REF!+#REF!</f>
        <v>#REF!</v>
      </c>
      <c r="L23" s="6" t="e">
        <f>#REF!+#REF!</f>
        <v>#REF!</v>
      </c>
      <c r="M23" s="53" t="e">
        <f>#REF!+#REF!</f>
        <v>#REF!</v>
      </c>
      <c r="N23" s="77" t="e">
        <f>#REF!+#REF!</f>
        <v>#REF!</v>
      </c>
    </row>
    <row r="24" spans="1:14" s="3" customFormat="1" ht="28.5">
      <c r="A24" s="97" t="s">
        <v>62</v>
      </c>
      <c r="B24" s="98" t="e">
        <f aca="true" t="shared" si="9" ref="B24:M24">B16/B14</f>
        <v>#REF!</v>
      </c>
      <c r="C24" s="98" t="e">
        <f t="shared" si="9"/>
        <v>#REF!</v>
      </c>
      <c r="D24" s="98" t="e">
        <f t="shared" si="9"/>
        <v>#REF!</v>
      </c>
      <c r="E24" s="98" t="e">
        <f t="shared" si="9"/>
        <v>#REF!</v>
      </c>
      <c r="F24" s="98" t="e">
        <f t="shared" si="9"/>
        <v>#REF!</v>
      </c>
      <c r="G24" s="98" t="e">
        <f t="shared" si="9"/>
        <v>#REF!</v>
      </c>
      <c r="H24" s="98" t="e">
        <f t="shared" si="9"/>
        <v>#REF!</v>
      </c>
      <c r="I24" s="98" t="e">
        <f>I16/I14</f>
        <v>#REF!</v>
      </c>
      <c r="J24" s="98" t="e">
        <f t="shared" si="9"/>
        <v>#REF!</v>
      </c>
      <c r="K24" s="98" t="e">
        <f t="shared" si="9"/>
        <v>#REF!</v>
      </c>
      <c r="L24" s="98" t="e">
        <f t="shared" si="9"/>
        <v>#REF!</v>
      </c>
      <c r="M24" s="99" t="e">
        <f t="shared" si="9"/>
        <v>#REF!</v>
      </c>
      <c r="N24" s="100" t="e">
        <f>N16/N14</f>
        <v>#REF!</v>
      </c>
    </row>
    <row r="25" spans="1:14" s="11" customFormat="1" ht="18" customHeight="1">
      <c r="A25" s="155"/>
      <c r="B25" s="155"/>
      <c r="C25" s="155"/>
      <c r="D25" s="155"/>
      <c r="E25" s="155"/>
      <c r="F25" s="155"/>
      <c r="G25" s="155"/>
      <c r="H25" s="155"/>
      <c r="I25" s="155"/>
      <c r="J25" s="155"/>
      <c r="K25" s="155"/>
      <c r="L25" s="61"/>
      <c r="M25" s="61"/>
      <c r="N25" s="61"/>
    </row>
    <row r="26" spans="5:14" s="3" customFormat="1" ht="13.5">
      <c r="E26" s="14"/>
      <c r="F26" s="14"/>
      <c r="N26" s="101" t="s">
        <v>2</v>
      </c>
    </row>
    <row r="27" spans="1:14" s="3" customFormat="1" ht="30.75">
      <c r="A27" s="82" t="s">
        <v>52</v>
      </c>
      <c r="B27" s="83" t="e">
        <f>SUM(B30,B31)</f>
        <v>#REF!</v>
      </c>
      <c r="C27" s="84" t="e">
        <f aca="true" t="shared" si="10" ref="C27:N27">C30+C31</f>
        <v>#REF!</v>
      </c>
      <c r="D27" s="47" t="e">
        <f t="shared" si="10"/>
        <v>#REF!</v>
      </c>
      <c r="E27" s="47" t="e">
        <f t="shared" si="10"/>
        <v>#REF!</v>
      </c>
      <c r="F27" s="85" t="e">
        <f t="shared" si="10"/>
        <v>#REF!</v>
      </c>
      <c r="G27" s="85" t="e">
        <f t="shared" si="10"/>
        <v>#REF!</v>
      </c>
      <c r="H27" s="48" t="e">
        <f t="shared" si="10"/>
        <v>#REF!</v>
      </c>
      <c r="I27" s="48" t="e">
        <f t="shared" si="10"/>
        <v>#REF!</v>
      </c>
      <c r="J27" s="48" t="e">
        <f t="shared" si="10"/>
        <v>#REF!</v>
      </c>
      <c r="K27" s="48" t="e">
        <f t="shared" si="10"/>
        <v>#REF!</v>
      </c>
      <c r="L27" s="48" t="e">
        <f>L30+L31</f>
        <v>#REF!</v>
      </c>
      <c r="M27" s="49" t="e">
        <f t="shared" si="10"/>
        <v>#REF!</v>
      </c>
      <c r="N27" s="86" t="e">
        <f t="shared" si="10"/>
        <v>#REF!</v>
      </c>
    </row>
    <row r="28" spans="1:14" s="3" customFormat="1" ht="14.25">
      <c r="A28" s="87" t="s">
        <v>63</v>
      </c>
      <c r="B28" s="88"/>
      <c r="C28" s="89"/>
      <c r="D28" s="89"/>
      <c r="E28" s="89"/>
      <c r="F28" s="89"/>
      <c r="G28" s="89"/>
      <c r="H28" s="89">
        <v>1500</v>
      </c>
      <c r="I28" s="90"/>
      <c r="J28" s="89"/>
      <c r="K28" s="89"/>
      <c r="L28" s="89"/>
      <c r="M28" s="91"/>
      <c r="N28" s="92"/>
    </row>
    <row r="29" spans="1:14" s="3" customFormat="1" ht="15">
      <c r="A29" s="52" t="s">
        <v>46</v>
      </c>
      <c r="B29" s="5"/>
      <c r="C29" s="6"/>
      <c r="D29" s="6"/>
      <c r="E29" s="6"/>
      <c r="F29" s="6"/>
      <c r="G29" s="6"/>
      <c r="H29" s="6"/>
      <c r="I29" s="6"/>
      <c r="J29" s="6"/>
      <c r="K29" s="6"/>
      <c r="L29" s="6"/>
      <c r="M29" s="53"/>
      <c r="N29" s="77"/>
    </row>
    <row r="30" spans="1:14" s="3" customFormat="1" ht="13.5">
      <c r="A30" s="54" t="s">
        <v>64</v>
      </c>
      <c r="B30" s="13" t="e">
        <f>#REF!</f>
        <v>#REF!</v>
      </c>
      <c r="C30" s="13" t="e">
        <f>#REF!</f>
        <v>#REF!</v>
      </c>
      <c r="D30" s="13" t="e">
        <f>#REF!</f>
        <v>#REF!</v>
      </c>
      <c r="E30" s="13" t="e">
        <f>#REF!</f>
        <v>#REF!</v>
      </c>
      <c r="F30" s="13" t="e">
        <f>#REF!</f>
        <v>#REF!</v>
      </c>
      <c r="G30" s="13" t="e">
        <f>#REF!</f>
        <v>#REF!</v>
      </c>
      <c r="H30" s="13" t="e">
        <f>#REF!</f>
        <v>#REF!</v>
      </c>
      <c r="I30" s="13" t="e">
        <f>#REF!</f>
        <v>#REF!</v>
      </c>
      <c r="J30" s="13" t="e">
        <f>#REF!</f>
        <v>#REF!</v>
      </c>
      <c r="K30" s="13" t="e">
        <f>#REF!</f>
        <v>#REF!</v>
      </c>
      <c r="L30" s="13" t="e">
        <f>#REF!</f>
        <v>#REF!</v>
      </c>
      <c r="M30" s="62" t="e">
        <f>#REF!</f>
        <v>#REF!</v>
      </c>
      <c r="N30" s="80" t="e">
        <f>#REF!</f>
        <v>#REF!</v>
      </c>
    </row>
    <row r="31" spans="1:14" s="3" customFormat="1" ht="15">
      <c r="A31" s="63" t="s">
        <v>65</v>
      </c>
      <c r="B31" s="13" t="e">
        <f>#REF!</f>
        <v>#REF!</v>
      </c>
      <c r="C31" s="13" t="e">
        <f>#REF!</f>
        <v>#REF!</v>
      </c>
      <c r="D31" s="13" t="e">
        <f>#REF!</f>
        <v>#REF!</v>
      </c>
      <c r="E31" s="13" t="e">
        <f>#REF!</f>
        <v>#REF!</v>
      </c>
      <c r="F31" s="13" t="e">
        <f>#REF!</f>
        <v>#REF!</v>
      </c>
      <c r="G31" s="13" t="e">
        <f>#REF!</f>
        <v>#REF!</v>
      </c>
      <c r="H31" s="13" t="e">
        <f>#REF!</f>
        <v>#REF!</v>
      </c>
      <c r="I31" s="13" t="e">
        <f>#REF!</f>
        <v>#REF!</v>
      </c>
      <c r="J31" s="13" t="e">
        <f>#REF!</f>
        <v>#REF!</v>
      </c>
      <c r="K31" s="13" t="e">
        <f>#REF!</f>
        <v>#REF!</v>
      </c>
      <c r="L31" s="13" t="e">
        <f>#REF!</f>
        <v>#REF!</v>
      </c>
      <c r="M31" s="62" t="e">
        <f>#REF!</f>
        <v>#REF!</v>
      </c>
      <c r="N31" s="80" t="e">
        <f>#REF!</f>
        <v>#REF!</v>
      </c>
    </row>
    <row r="32" spans="1:14" s="3" customFormat="1" ht="15">
      <c r="A32" s="52" t="s">
        <v>46</v>
      </c>
      <c r="B32" s="15"/>
      <c r="C32" s="6"/>
      <c r="D32" s="6"/>
      <c r="E32" s="6"/>
      <c r="F32" s="6"/>
      <c r="G32" s="6"/>
      <c r="H32" s="6"/>
      <c r="I32" s="6"/>
      <c r="J32" s="6"/>
      <c r="K32" s="6"/>
      <c r="L32" s="6"/>
      <c r="M32" s="53"/>
      <c r="N32" s="77"/>
    </row>
    <row r="33" spans="1:14" s="3" customFormat="1" ht="27">
      <c r="A33" s="57" t="s">
        <v>66</v>
      </c>
      <c r="B33" s="6" t="e">
        <f>#REF!</f>
        <v>#REF!</v>
      </c>
      <c r="C33" s="6" t="e">
        <f>#REF!</f>
        <v>#REF!</v>
      </c>
      <c r="D33" s="6" t="e">
        <f>#REF!</f>
        <v>#REF!</v>
      </c>
      <c r="E33" s="6" t="e">
        <f>#REF!</f>
        <v>#REF!</v>
      </c>
      <c r="F33" s="6" t="e">
        <f>#REF!</f>
        <v>#REF!</v>
      </c>
      <c r="G33" s="6" t="e">
        <f>#REF!</f>
        <v>#REF!</v>
      </c>
      <c r="H33" s="6" t="e">
        <f>#REF!</f>
        <v>#REF!</v>
      </c>
      <c r="I33" s="6" t="e">
        <f>#REF!</f>
        <v>#REF!</v>
      </c>
      <c r="J33" s="6" t="e">
        <f>#REF!</f>
        <v>#REF!</v>
      </c>
      <c r="K33" s="6" t="e">
        <f>#REF!</f>
        <v>#REF!</v>
      </c>
      <c r="L33" s="6" t="e">
        <f>#REF!</f>
        <v>#REF!</v>
      </c>
      <c r="M33" s="53" t="e">
        <f>#REF!</f>
        <v>#REF!</v>
      </c>
      <c r="N33" s="77" t="e">
        <f>#REF!</f>
        <v>#REF!</v>
      </c>
    </row>
    <row r="34" spans="1:14" s="3" customFormat="1" ht="27">
      <c r="A34" s="58" t="s">
        <v>67</v>
      </c>
      <c r="B34" s="65" t="e">
        <f>#REF!</f>
        <v>#REF!</v>
      </c>
      <c r="C34" s="65" t="e">
        <f>#REF!</f>
        <v>#REF!</v>
      </c>
      <c r="D34" s="65" t="e">
        <f>#REF!</f>
        <v>#REF!</v>
      </c>
      <c r="E34" s="65" t="e">
        <f>#REF!</f>
        <v>#REF!</v>
      </c>
      <c r="F34" s="65" t="e">
        <f>#REF!</f>
        <v>#REF!</v>
      </c>
      <c r="G34" s="65" t="e">
        <f>#REF!</f>
        <v>#REF!</v>
      </c>
      <c r="H34" s="65" t="e">
        <f>#REF!</f>
        <v>#REF!</v>
      </c>
      <c r="I34" s="65" t="e">
        <f>#REF!</f>
        <v>#REF!</v>
      </c>
      <c r="J34" s="65" t="e">
        <f>#REF!</f>
        <v>#REF!</v>
      </c>
      <c r="K34" s="65" t="e">
        <f>#REF!</f>
        <v>#REF!</v>
      </c>
      <c r="L34" s="65" t="e">
        <f>#REF!</f>
        <v>#REF!</v>
      </c>
      <c r="M34" s="60" t="e">
        <f>#REF!</f>
        <v>#REF!</v>
      </c>
      <c r="N34" s="79" t="e">
        <f>#REF!</f>
        <v>#REF!</v>
      </c>
    </row>
    <row r="35" spans="1:14" s="3" customFormat="1" ht="12.75" customHeight="1">
      <c r="A35" s="11"/>
      <c r="B35" s="16"/>
      <c r="C35" s="17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</row>
    <row r="36" spans="1:14" ht="21" customHeight="1">
      <c r="A36" s="39" t="s">
        <v>69</v>
      </c>
      <c r="B36" s="42"/>
      <c r="C36" s="42"/>
      <c r="D36" s="42"/>
      <c r="E36" s="42"/>
      <c r="F36" s="42"/>
      <c r="G36" s="42"/>
      <c r="H36" s="42"/>
      <c r="I36" s="42"/>
      <c r="J36" s="1"/>
      <c r="K36" s="1"/>
      <c r="L36" s="1"/>
      <c r="M36" s="1"/>
      <c r="N36" s="1"/>
    </row>
    <row r="37" spans="1:4" ht="12.75">
      <c r="A37" s="32"/>
      <c r="B37" s="30"/>
      <c r="C37" s="30"/>
      <c r="D37" s="1"/>
    </row>
    <row r="39" spans="2:14" ht="12.7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5" ht="12.75">
      <c r="B45" s="1"/>
    </row>
    <row r="67" spans="1:14" ht="12.7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20" t="s">
        <v>3</v>
      </c>
      <c r="M67" s="19"/>
      <c r="N67" s="19"/>
    </row>
    <row r="68" spans="1:14" ht="25.5" customHeight="1">
      <c r="A68" s="156" t="s">
        <v>4</v>
      </c>
      <c r="B68" s="156"/>
      <c r="C68" s="21" t="s">
        <v>5</v>
      </c>
      <c r="D68" s="22" t="s">
        <v>6</v>
      </c>
      <c r="E68" s="21" t="s">
        <v>7</v>
      </c>
      <c r="F68" s="21" t="s">
        <v>8</v>
      </c>
      <c r="G68" s="21" t="s">
        <v>9</v>
      </c>
      <c r="H68" s="21" t="s">
        <v>10</v>
      </c>
      <c r="I68" s="23" t="s">
        <v>11</v>
      </c>
      <c r="J68" s="23" t="s">
        <v>12</v>
      </c>
      <c r="K68" s="21" t="s">
        <v>13</v>
      </c>
      <c r="L68" s="21" t="s">
        <v>14</v>
      </c>
      <c r="M68" s="24" t="s">
        <v>15</v>
      </c>
      <c r="N68" s="24" t="s">
        <v>16</v>
      </c>
    </row>
    <row r="69" spans="1:14" ht="12.75" customHeight="1">
      <c r="A69" s="154" t="s">
        <v>17</v>
      </c>
      <c r="B69" s="154"/>
      <c r="C69" s="25">
        <f>999.99+799.97+2541.35</f>
        <v>4341.3099999999995</v>
      </c>
      <c r="D69" s="19"/>
      <c r="E69" s="25"/>
      <c r="F69" s="25"/>
      <c r="G69" s="25"/>
      <c r="H69" s="25"/>
      <c r="I69" s="25"/>
      <c r="J69" s="25"/>
      <c r="K69" s="25"/>
      <c r="L69" s="25"/>
      <c r="M69" s="25"/>
      <c r="N69" s="25"/>
    </row>
    <row r="70" spans="1:14" ht="12.75" customHeight="1">
      <c r="A70" s="154" t="s">
        <v>18</v>
      </c>
      <c r="B70" s="154"/>
      <c r="C70" s="25"/>
      <c r="D70" s="19"/>
      <c r="E70" s="25">
        <f>599.96+1298.62</f>
        <v>1898.58</v>
      </c>
      <c r="F70" s="25"/>
      <c r="G70" s="25"/>
      <c r="H70" s="25"/>
      <c r="I70" s="25"/>
      <c r="J70" s="25"/>
      <c r="K70" s="25"/>
      <c r="L70" s="25"/>
      <c r="M70" s="25"/>
      <c r="N70" s="25"/>
    </row>
    <row r="71" spans="1:14" ht="12.75" customHeight="1">
      <c r="A71" s="154" t="s">
        <v>19</v>
      </c>
      <c r="B71" s="154"/>
      <c r="C71" s="25"/>
      <c r="D71" s="19"/>
      <c r="E71" s="25">
        <v>2113.5</v>
      </c>
      <c r="F71" s="25"/>
      <c r="G71" s="25"/>
      <c r="H71" s="25"/>
      <c r="I71" s="25"/>
      <c r="J71" s="25"/>
      <c r="K71" s="25"/>
      <c r="L71" s="25"/>
      <c r="M71" s="25"/>
      <c r="N71" s="25"/>
    </row>
    <row r="72" spans="1:14" ht="12.75" customHeight="1">
      <c r="A72" s="154" t="s">
        <v>20</v>
      </c>
      <c r="B72" s="154"/>
      <c r="C72" s="25"/>
      <c r="D72" s="19"/>
      <c r="E72" s="25"/>
      <c r="F72" s="25">
        <f>1754.44+2289.39</f>
        <v>4043.83</v>
      </c>
      <c r="G72" s="25"/>
      <c r="H72" s="25"/>
      <c r="I72" s="25"/>
      <c r="J72" s="25"/>
      <c r="K72" s="25"/>
      <c r="L72" s="25"/>
      <c r="M72" s="25"/>
      <c r="N72" s="25"/>
    </row>
    <row r="73" spans="1:14" ht="12.75" customHeight="1">
      <c r="A73" s="154" t="s">
        <v>21</v>
      </c>
      <c r="B73" s="154"/>
      <c r="C73" s="25"/>
      <c r="D73" s="26">
        <v>1499.97</v>
      </c>
      <c r="E73" s="25"/>
      <c r="F73" s="25"/>
      <c r="G73" s="25"/>
      <c r="H73" s="25"/>
      <c r="I73" s="25"/>
      <c r="J73" s="25"/>
      <c r="K73" s="25"/>
      <c r="L73" s="25"/>
      <c r="M73" s="25"/>
      <c r="N73" s="25"/>
    </row>
    <row r="74" spans="1:14" ht="12.75" customHeight="1">
      <c r="A74" s="154" t="s">
        <v>22</v>
      </c>
      <c r="B74" s="154"/>
      <c r="C74" s="25"/>
      <c r="D74" s="26">
        <v>959.007</v>
      </c>
      <c r="E74" s="25"/>
      <c r="F74" s="25"/>
      <c r="G74" s="25"/>
      <c r="H74" s="25"/>
      <c r="I74" s="25"/>
      <c r="J74" s="25"/>
      <c r="K74" s="25"/>
      <c r="L74" s="25"/>
      <c r="M74" s="25"/>
      <c r="N74" s="25"/>
    </row>
    <row r="75" spans="1:14" ht="12.75" customHeight="1">
      <c r="A75" s="154" t="s">
        <v>23</v>
      </c>
      <c r="B75" s="154"/>
      <c r="C75" s="25"/>
      <c r="D75" s="19"/>
      <c r="E75" s="25"/>
      <c r="F75" s="25">
        <v>297.5</v>
      </c>
      <c r="G75" s="25"/>
      <c r="H75" s="25"/>
      <c r="I75" s="25"/>
      <c r="J75" s="25"/>
      <c r="K75" s="25"/>
      <c r="L75" s="25"/>
      <c r="M75" s="25"/>
      <c r="N75" s="25"/>
    </row>
    <row r="76" spans="1:14" ht="12.75" customHeight="1">
      <c r="A76" s="154" t="s">
        <v>24</v>
      </c>
      <c r="B76" s="154"/>
      <c r="C76" s="25"/>
      <c r="D76" s="19"/>
      <c r="E76" s="25"/>
      <c r="F76" s="25">
        <v>50</v>
      </c>
      <c r="G76" s="25"/>
      <c r="H76" s="25"/>
      <c r="I76" s="25"/>
      <c r="J76" s="25"/>
      <c r="K76" s="25"/>
      <c r="L76" s="25"/>
      <c r="M76" s="25"/>
      <c r="N76" s="25"/>
    </row>
    <row r="77" spans="1:14" ht="12.75" customHeight="1">
      <c r="A77" s="154" t="s">
        <v>25</v>
      </c>
      <c r="B77" s="154"/>
      <c r="C77" s="25"/>
      <c r="D77" s="19"/>
      <c r="E77" s="25"/>
      <c r="F77" s="25"/>
      <c r="G77" s="25">
        <f>1641.3+999.96</f>
        <v>2641.26</v>
      </c>
      <c r="H77" s="25"/>
      <c r="I77" s="25"/>
      <c r="J77" s="25"/>
      <c r="K77" s="25"/>
      <c r="L77" s="25"/>
      <c r="M77" s="25"/>
      <c r="N77" s="25"/>
    </row>
    <row r="78" spans="1:14" ht="12.75" customHeight="1">
      <c r="A78" s="154" t="s">
        <v>26</v>
      </c>
      <c r="B78" s="154"/>
      <c r="C78" s="25"/>
      <c r="D78" s="19"/>
      <c r="E78" s="25"/>
      <c r="F78" s="25"/>
      <c r="G78" s="25">
        <v>1388.41</v>
      </c>
      <c r="H78" s="25"/>
      <c r="I78" s="25"/>
      <c r="J78" s="25"/>
      <c r="K78" s="25"/>
      <c r="L78" s="25"/>
      <c r="M78" s="25"/>
      <c r="N78" s="25"/>
    </row>
    <row r="79" spans="1:14" s="27" customFormat="1" ht="12.75" customHeight="1">
      <c r="A79" s="154" t="s">
        <v>27</v>
      </c>
      <c r="B79" s="154"/>
      <c r="C79" s="154"/>
      <c r="D79" s="19"/>
      <c r="E79" s="25"/>
      <c r="F79" s="25"/>
      <c r="G79" s="25">
        <f>700*4.26</f>
        <v>2982</v>
      </c>
      <c r="H79" s="25"/>
      <c r="I79" s="25"/>
      <c r="J79" s="25"/>
      <c r="K79" s="25"/>
      <c r="L79" s="25"/>
      <c r="M79" s="25"/>
      <c r="N79" s="25"/>
    </row>
    <row r="80" spans="1:14" ht="12.75" customHeight="1">
      <c r="A80" s="154" t="s">
        <v>28</v>
      </c>
      <c r="B80" s="154"/>
      <c r="C80" s="154"/>
      <c r="D80" s="19"/>
      <c r="E80" s="25"/>
      <c r="F80" s="25"/>
      <c r="G80" s="25"/>
      <c r="H80" s="25">
        <f>1199.94+1399.9+657.15</f>
        <v>3256.9900000000002</v>
      </c>
      <c r="I80" s="25"/>
      <c r="J80" s="25"/>
      <c r="K80" s="25"/>
      <c r="L80" s="25"/>
      <c r="M80" s="25"/>
      <c r="N80" s="25"/>
    </row>
    <row r="81" spans="1:14" ht="12.75" customHeight="1">
      <c r="A81" s="154" t="s">
        <v>29</v>
      </c>
      <c r="B81" s="154"/>
      <c r="C81" s="154"/>
      <c r="D81" s="19"/>
      <c r="E81" s="25"/>
      <c r="F81" s="25"/>
      <c r="G81" s="25"/>
      <c r="H81" s="25">
        <v>18.3</v>
      </c>
      <c r="I81" s="25">
        <f>849.99+900+899.92+1065.6</f>
        <v>3715.5099999999998</v>
      </c>
      <c r="J81" s="25"/>
      <c r="K81" s="25"/>
      <c r="L81" s="25"/>
      <c r="M81" s="25"/>
      <c r="N81" s="25"/>
    </row>
    <row r="82" spans="1:14" ht="12.75" customHeight="1">
      <c r="A82" s="154" t="s">
        <v>30</v>
      </c>
      <c r="B82" s="154"/>
      <c r="C82" s="154"/>
      <c r="D82" s="19"/>
      <c r="E82" s="25"/>
      <c r="F82" s="25"/>
      <c r="G82" s="25"/>
      <c r="H82" s="25"/>
      <c r="I82" s="25"/>
      <c r="J82" s="25"/>
      <c r="K82" s="25">
        <f>999.95+1199.96+116.8+735.67</f>
        <v>3052.38</v>
      </c>
      <c r="L82" s="25"/>
      <c r="M82" s="25"/>
      <c r="N82" s="25"/>
    </row>
    <row r="83" spans="1:14" ht="12.75" customHeight="1">
      <c r="A83" s="154" t="s">
        <v>31</v>
      </c>
      <c r="B83" s="154"/>
      <c r="C83" s="154"/>
      <c r="D83" s="19"/>
      <c r="E83" s="25"/>
      <c r="F83" s="25"/>
      <c r="G83" s="25"/>
      <c r="H83" s="25"/>
      <c r="I83" s="25"/>
      <c r="J83" s="25">
        <f>699.96+699.985+502.3</f>
        <v>1902.2450000000001</v>
      </c>
      <c r="K83" s="25"/>
      <c r="L83" s="25"/>
      <c r="M83" s="25"/>
      <c r="N83" s="25"/>
    </row>
    <row r="84" spans="1:14" ht="12.75" customHeight="1">
      <c r="A84" s="154" t="s">
        <v>32</v>
      </c>
      <c r="B84" s="154"/>
      <c r="C84" s="154"/>
      <c r="D84" s="19"/>
      <c r="E84" s="25"/>
      <c r="F84" s="25"/>
      <c r="G84" s="25"/>
      <c r="H84" s="25"/>
      <c r="I84" s="25"/>
      <c r="J84" s="25"/>
      <c r="K84" s="25"/>
      <c r="L84" s="25">
        <v>4474.3</v>
      </c>
      <c r="M84" s="25"/>
      <c r="N84" s="25"/>
    </row>
    <row r="85" spans="1:14" ht="12.75" customHeight="1">
      <c r="A85" s="154" t="s">
        <v>33</v>
      </c>
      <c r="B85" s="154"/>
      <c r="C85" s="154"/>
      <c r="D85" s="19"/>
      <c r="E85" s="25"/>
      <c r="F85" s="25"/>
      <c r="G85" s="25"/>
      <c r="H85" s="25"/>
      <c r="I85" s="25"/>
      <c r="J85" s="25"/>
      <c r="K85" s="25"/>
      <c r="L85" s="25"/>
      <c r="M85" s="25">
        <f>793.8*4.18</f>
        <v>3318.0839999999994</v>
      </c>
      <c r="N85" s="25"/>
    </row>
    <row r="86" spans="1:14" ht="12.75" customHeight="1">
      <c r="A86" s="158" t="s">
        <v>34</v>
      </c>
      <c r="B86" s="158"/>
      <c r="C86" s="158"/>
      <c r="D86" s="19"/>
      <c r="E86" s="25"/>
      <c r="F86" s="25"/>
      <c r="G86" s="25"/>
      <c r="H86" s="25"/>
      <c r="I86" s="25"/>
      <c r="J86" s="25"/>
      <c r="K86" s="25"/>
      <c r="L86" s="25"/>
      <c r="M86" s="25">
        <v>999.954</v>
      </c>
      <c r="N86" s="25"/>
    </row>
    <row r="87" spans="1:14" ht="12.75" customHeight="1">
      <c r="A87" s="158" t="s">
        <v>35</v>
      </c>
      <c r="B87" s="158"/>
      <c r="C87" s="158"/>
      <c r="D87" s="19"/>
      <c r="E87" s="25"/>
      <c r="F87" s="25"/>
      <c r="G87" s="25"/>
      <c r="H87" s="25"/>
      <c r="I87" s="25"/>
      <c r="J87" s="25"/>
      <c r="K87" s="25"/>
      <c r="L87" s="25"/>
      <c r="M87" s="25">
        <v>249.066</v>
      </c>
      <c r="N87" s="25"/>
    </row>
    <row r="88" spans="1:14" ht="12.75" customHeight="1">
      <c r="A88" s="158" t="s">
        <v>36</v>
      </c>
      <c r="B88" s="158"/>
      <c r="C88" s="158"/>
      <c r="D88" s="19"/>
      <c r="E88" s="25"/>
      <c r="F88" s="25"/>
      <c r="G88" s="25"/>
      <c r="H88" s="25"/>
      <c r="I88" s="25"/>
      <c r="J88" s="25"/>
      <c r="K88" s="25"/>
      <c r="L88" s="25"/>
      <c r="M88" s="25">
        <v>1426.8</v>
      </c>
      <c r="N88" s="25"/>
    </row>
    <row r="89" spans="1:14" ht="12.75" customHeight="1">
      <c r="A89" s="158" t="s">
        <v>37</v>
      </c>
      <c r="B89" s="158"/>
      <c r="C89" s="158"/>
      <c r="D89" s="19"/>
      <c r="E89" s="25"/>
      <c r="F89" s="25"/>
      <c r="G89" s="25"/>
      <c r="H89" s="25"/>
      <c r="I89" s="25"/>
      <c r="J89" s="25"/>
      <c r="K89" s="25"/>
      <c r="L89" s="25"/>
      <c r="M89" s="25"/>
      <c r="N89" s="25">
        <v>1713.4</v>
      </c>
    </row>
    <row r="90" spans="1:14" s="30" customFormat="1" ht="12.75" customHeight="1">
      <c r="A90" s="157"/>
      <c r="B90" s="157"/>
      <c r="C90" s="28">
        <f>SUM(C69:C85)</f>
        <v>4341.3099999999995</v>
      </c>
      <c r="D90" s="29">
        <f>SUM(D73:D89)</f>
        <v>2458.977</v>
      </c>
      <c r="E90" s="28">
        <f aca="true" t="shared" si="11" ref="E90:L90">SUM(E70:E85)</f>
        <v>4012.08</v>
      </c>
      <c r="F90" s="28">
        <f t="shared" si="11"/>
        <v>4391.33</v>
      </c>
      <c r="G90" s="28">
        <f t="shared" si="11"/>
        <v>7011.67</v>
      </c>
      <c r="H90" s="28">
        <f t="shared" si="11"/>
        <v>3275.2900000000004</v>
      </c>
      <c r="I90" s="28">
        <f t="shared" si="11"/>
        <v>3715.5099999999998</v>
      </c>
      <c r="J90" s="28">
        <f t="shared" si="11"/>
        <v>1902.2450000000001</v>
      </c>
      <c r="K90" s="28">
        <f t="shared" si="11"/>
        <v>3052.38</v>
      </c>
      <c r="L90" s="28">
        <f t="shared" si="11"/>
        <v>4474.3</v>
      </c>
      <c r="M90" s="28">
        <f>SUM(M85:M88)</f>
        <v>5993.9039999999995</v>
      </c>
      <c r="N90" s="28">
        <f>SUM(N70:N89)</f>
        <v>1713.4</v>
      </c>
    </row>
    <row r="91" spans="1:14" ht="44.25" customHeight="1">
      <c r="A91" s="21" t="s">
        <v>38</v>
      </c>
      <c r="B91" s="19"/>
      <c r="C91" s="31">
        <v>0</v>
      </c>
      <c r="D91" s="31">
        <v>0</v>
      </c>
      <c r="E91" s="31">
        <v>0</v>
      </c>
      <c r="F91" s="31">
        <v>0</v>
      </c>
      <c r="G91" s="31">
        <v>0</v>
      </c>
      <c r="H91" s="26">
        <v>0</v>
      </c>
      <c r="I91" s="26">
        <f>'[1]2012'!$H$37</f>
        <v>2649.9</v>
      </c>
      <c r="J91" s="26">
        <f>'[1]2012'!$I$37</f>
        <v>1399.949</v>
      </c>
      <c r="K91" s="26">
        <f>'[1]2012'!$J$37</f>
        <v>3052.4</v>
      </c>
      <c r="L91" s="26">
        <f>'[1]2012'!$K$37</f>
        <v>0</v>
      </c>
      <c r="M91" s="26">
        <f>'[1]2012'!$L$37</f>
        <v>2675.816</v>
      </c>
      <c r="N91" s="26">
        <f>'[1]2012'!$M$37</f>
        <v>1713.4</v>
      </c>
    </row>
    <row r="92" spans="1:14" s="30" customFormat="1" ht="12.75" customHeight="1">
      <c r="A92" s="156" t="s">
        <v>39</v>
      </c>
      <c r="B92" s="156"/>
      <c r="C92" s="28">
        <f aca="true" t="shared" si="12" ref="C92:N92">C91+C90</f>
        <v>4341.3099999999995</v>
      </c>
      <c r="D92" s="28">
        <f t="shared" si="12"/>
        <v>2458.977</v>
      </c>
      <c r="E92" s="28">
        <f t="shared" si="12"/>
        <v>4012.08</v>
      </c>
      <c r="F92" s="28">
        <f t="shared" si="12"/>
        <v>4391.33</v>
      </c>
      <c r="G92" s="28">
        <f t="shared" si="12"/>
        <v>7011.67</v>
      </c>
      <c r="H92" s="28">
        <f t="shared" si="12"/>
        <v>3275.2900000000004</v>
      </c>
      <c r="I92" s="28">
        <f t="shared" si="12"/>
        <v>6365.41</v>
      </c>
      <c r="J92" s="28">
        <f t="shared" si="12"/>
        <v>3302.1940000000004</v>
      </c>
      <c r="K92" s="28">
        <f t="shared" si="12"/>
        <v>6104.780000000001</v>
      </c>
      <c r="L92" s="28">
        <f t="shared" si="12"/>
        <v>4474.3</v>
      </c>
      <c r="M92" s="28">
        <f t="shared" si="12"/>
        <v>8669.72</v>
      </c>
      <c r="N92" s="28">
        <f t="shared" si="12"/>
        <v>3426.8</v>
      </c>
    </row>
    <row r="93" spans="1:14" ht="30.75" customHeight="1">
      <c r="A93" s="158" t="s">
        <v>40</v>
      </c>
      <c r="B93" s="158"/>
      <c r="C93" s="158"/>
      <c r="D93" s="158"/>
      <c r="E93" s="158"/>
      <c r="F93" s="158"/>
      <c r="G93" s="158"/>
      <c r="H93" s="158"/>
      <c r="I93" s="158"/>
      <c r="J93" s="158"/>
      <c r="K93" s="158"/>
      <c r="L93" s="158"/>
      <c r="M93" s="158"/>
      <c r="N93" s="158"/>
    </row>
  </sheetData>
  <sheetProtection selectLockedCells="1" selectUnlockedCells="1"/>
  <mergeCells count="27">
    <mergeCell ref="A92:B92"/>
    <mergeCell ref="A93:N93"/>
    <mergeCell ref="A1:N1"/>
    <mergeCell ref="A84:C84"/>
    <mergeCell ref="A85:C85"/>
    <mergeCell ref="A86:C86"/>
    <mergeCell ref="A87:C87"/>
    <mergeCell ref="A88:C88"/>
    <mergeCell ref="A89:C89"/>
    <mergeCell ref="A79:C79"/>
    <mergeCell ref="A80:C80"/>
    <mergeCell ref="A81:C81"/>
    <mergeCell ref="A82:C82"/>
    <mergeCell ref="A83:C83"/>
    <mergeCell ref="A90:B90"/>
    <mergeCell ref="A73:B73"/>
    <mergeCell ref="A74:B74"/>
    <mergeCell ref="A75:B75"/>
    <mergeCell ref="A76:B76"/>
    <mergeCell ref="A77:B77"/>
    <mergeCell ref="A78:B78"/>
    <mergeCell ref="A25:K25"/>
    <mergeCell ref="A68:B68"/>
    <mergeCell ref="A69:B69"/>
    <mergeCell ref="A70:B70"/>
    <mergeCell ref="A71:B71"/>
    <mergeCell ref="A72:B72"/>
  </mergeCells>
  <printOptions/>
  <pageMargins left="0.35433070866141736" right="0.7480314960629921" top="0.31496062992125984" bottom="0.4330708661417323" header="0.5118110236220472" footer="0.31496062992125984"/>
  <pageSetup horizontalDpi="600" verticalDpi="600" orientation="landscape" paperSize="9" scale="65" r:id="rId2"/>
  <headerFooter alignWithMargins="0">
    <oddFooter>&amp;L&amp;Z&amp;F</oddFooter>
  </headerFooter>
  <rowBreaks count="1" manualBreakCount="1">
    <brk id="3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6"/>
  <sheetViews>
    <sheetView tabSelected="1" view="pageBreakPreview" zoomScale="75" zoomScaleNormal="75" zoomScaleSheetLayoutView="75" workbookViewId="0" topLeftCell="A1">
      <selection activeCell="I10" sqref="I10"/>
    </sheetView>
  </sheetViews>
  <sheetFormatPr defaultColWidth="9.140625" defaultRowHeight="12.75"/>
  <cols>
    <col min="1" max="1" width="47.140625" style="0" customWidth="1"/>
    <col min="2" max="2" width="15.57421875" style="0" customWidth="1"/>
    <col min="3" max="3" width="13.7109375" style="0" customWidth="1"/>
    <col min="4" max="4" width="15.00390625" style="0" customWidth="1"/>
    <col min="5" max="5" width="14.421875" style="0" customWidth="1"/>
    <col min="6" max="6" width="14.7109375" style="0" customWidth="1"/>
    <col min="7" max="7" width="13.8515625" style="0" customWidth="1"/>
    <col min="8" max="9" width="14.8515625" style="0" customWidth="1"/>
    <col min="10" max="10" width="14.28125" style="0" customWidth="1"/>
    <col min="11" max="11" width="13.57421875" style="0" customWidth="1"/>
  </cols>
  <sheetData>
    <row r="1" spans="2:9" ht="45.75" customHeight="1">
      <c r="B1" s="160" t="s">
        <v>76</v>
      </c>
      <c r="C1" s="161"/>
      <c r="D1" s="161"/>
      <c r="E1" s="161"/>
      <c r="F1" s="161"/>
      <c r="G1" s="161"/>
      <c r="H1" s="161"/>
      <c r="I1" s="161"/>
    </row>
    <row r="2" spans="1:11" ht="27.75" customHeight="1" thickBot="1">
      <c r="A2" s="35"/>
      <c r="B2" s="35"/>
      <c r="C2" s="36"/>
      <c r="D2" s="35"/>
      <c r="E2" s="35"/>
      <c r="F2" s="37"/>
      <c r="K2" s="37" t="s">
        <v>3</v>
      </c>
    </row>
    <row r="3" spans="1:11" s="3" customFormat="1" ht="45.75" customHeight="1" thickBot="1">
      <c r="A3" s="111" t="s">
        <v>43</v>
      </c>
      <c r="B3" s="112" t="s">
        <v>78</v>
      </c>
      <c r="C3" s="152" t="s">
        <v>79</v>
      </c>
      <c r="D3" s="152" t="s">
        <v>80</v>
      </c>
      <c r="E3" s="152" t="s">
        <v>81</v>
      </c>
      <c r="F3" s="152" t="s">
        <v>82</v>
      </c>
      <c r="G3" s="112" t="s">
        <v>77</v>
      </c>
      <c r="H3" s="152" t="s">
        <v>79</v>
      </c>
      <c r="I3" s="152" t="s">
        <v>80</v>
      </c>
      <c r="J3" s="152" t="s">
        <v>81</v>
      </c>
      <c r="K3" s="153" t="s">
        <v>44</v>
      </c>
    </row>
    <row r="4" spans="1:11" s="3" customFormat="1" ht="37.5" customHeight="1">
      <c r="A4" s="149" t="s">
        <v>45</v>
      </c>
      <c r="B4" s="108">
        <v>50000.801688</v>
      </c>
      <c r="C4" s="109">
        <v>7273.4611624</v>
      </c>
      <c r="D4" s="110">
        <v>17132.4444166</v>
      </c>
      <c r="E4" s="110">
        <v>19995.7441588</v>
      </c>
      <c r="F4" s="110">
        <v>5599.1519502</v>
      </c>
      <c r="G4" s="163">
        <v>55720.559850000005</v>
      </c>
      <c r="H4" s="110">
        <v>20692.4462</v>
      </c>
      <c r="I4" s="110">
        <v>16124.587000000003</v>
      </c>
      <c r="J4" s="110">
        <v>6524.395999999997</v>
      </c>
      <c r="K4" s="41">
        <v>12379.130650000003</v>
      </c>
    </row>
    <row r="5" spans="1:11" s="3" customFormat="1" ht="23.25" customHeight="1">
      <c r="A5" s="148" t="s">
        <v>46</v>
      </c>
      <c r="B5" s="102"/>
      <c r="C5" s="103"/>
      <c r="D5" s="103"/>
      <c r="E5" s="103"/>
      <c r="F5" s="103"/>
      <c r="G5" s="104"/>
      <c r="H5" s="105"/>
      <c r="I5" s="105"/>
      <c r="J5" s="105"/>
      <c r="K5" s="138"/>
    </row>
    <row r="6" spans="1:12" s="3" customFormat="1" ht="23.25" customHeight="1">
      <c r="A6" s="137" t="s">
        <v>47</v>
      </c>
      <c r="B6" s="102">
        <v>40298.227673</v>
      </c>
      <c r="C6" s="103">
        <v>5088.108582</v>
      </c>
      <c r="D6" s="103">
        <v>13496.558358</v>
      </c>
      <c r="E6" s="103">
        <v>18143.6521083</v>
      </c>
      <c r="F6" s="103">
        <v>3569.9086247</v>
      </c>
      <c r="G6" s="104">
        <v>43372.965449999996</v>
      </c>
      <c r="H6" s="105">
        <v>18056.5</v>
      </c>
      <c r="I6" s="105">
        <v>11685.223800000002</v>
      </c>
      <c r="J6" s="105">
        <v>4290.062399999997</v>
      </c>
      <c r="K6" s="138">
        <v>9341.179250000001</v>
      </c>
      <c r="L6" s="40"/>
    </row>
    <row r="7" spans="1:11" s="3" customFormat="1" ht="21" customHeight="1" thickBot="1">
      <c r="A7" s="139" t="s">
        <v>48</v>
      </c>
      <c r="B7" s="119">
        <v>9702.574014999998</v>
      </c>
      <c r="C7" s="120">
        <v>2185.3525804</v>
      </c>
      <c r="D7" s="120">
        <v>3635.8860585999996</v>
      </c>
      <c r="E7" s="120">
        <v>1852.0920504999997</v>
      </c>
      <c r="F7" s="120">
        <v>2029.2433255</v>
      </c>
      <c r="G7" s="121">
        <v>12347.594400000002</v>
      </c>
      <c r="H7" s="122">
        <v>2635.9462</v>
      </c>
      <c r="I7" s="122">
        <v>4439.363200000001</v>
      </c>
      <c r="J7" s="122">
        <v>2234.3336</v>
      </c>
      <c r="K7" s="140">
        <v>3037.951400000001</v>
      </c>
    </row>
    <row r="8" spans="1:11" s="3" customFormat="1" ht="31.5" thickBot="1">
      <c r="A8" s="117" t="s">
        <v>49</v>
      </c>
      <c r="B8" s="124">
        <v>36180.831000000006</v>
      </c>
      <c r="C8" s="125">
        <v>5460.364</v>
      </c>
      <c r="D8" s="125">
        <v>14961.254</v>
      </c>
      <c r="E8" s="125">
        <v>12426.64</v>
      </c>
      <c r="F8" s="125">
        <v>3332.5730000000003</v>
      </c>
      <c r="G8" s="118">
        <v>32600.067</v>
      </c>
      <c r="H8" s="118">
        <v>13369.309999999998</v>
      </c>
      <c r="I8" s="118">
        <v>5749.5070000000005</v>
      </c>
      <c r="J8" s="118">
        <v>3666.32</v>
      </c>
      <c r="K8" s="126">
        <v>9814.93</v>
      </c>
    </row>
    <row r="9" spans="1:11" s="3" customFormat="1" ht="15">
      <c r="A9" s="135" t="s">
        <v>46</v>
      </c>
      <c r="B9" s="113"/>
      <c r="C9" s="123"/>
      <c r="D9" s="123"/>
      <c r="E9" s="123"/>
      <c r="F9" s="123"/>
      <c r="G9" s="115"/>
      <c r="H9" s="116"/>
      <c r="I9" s="116"/>
      <c r="J9" s="116"/>
      <c r="K9" s="136"/>
    </row>
    <row r="10" spans="1:11" s="3" customFormat="1" ht="20.25" customHeight="1">
      <c r="A10" s="141" t="s">
        <v>50</v>
      </c>
      <c r="B10" s="102">
        <v>31364.689000000002</v>
      </c>
      <c r="C10" s="106">
        <v>4328.799</v>
      </c>
      <c r="D10" s="106">
        <v>12531.867</v>
      </c>
      <c r="E10" s="106">
        <v>11963.73</v>
      </c>
      <c r="F10" s="106">
        <v>2540.293</v>
      </c>
      <c r="G10" s="104">
        <v>25883.697</v>
      </c>
      <c r="H10" s="105">
        <v>11796.669999999998</v>
      </c>
      <c r="I10" s="105">
        <v>2966.697</v>
      </c>
      <c r="J10" s="105">
        <v>2700.9900000000002</v>
      </c>
      <c r="K10" s="138">
        <v>8419.34</v>
      </c>
    </row>
    <row r="11" spans="1:11" s="3" customFormat="1" ht="21" customHeight="1" thickBot="1">
      <c r="A11" s="142" t="s">
        <v>51</v>
      </c>
      <c r="B11" s="119">
        <v>4816.142</v>
      </c>
      <c r="C11" s="127">
        <v>1131.565</v>
      </c>
      <c r="D11" s="127">
        <v>2429.3869999999997</v>
      </c>
      <c r="E11" s="127">
        <v>462.91000000000014</v>
      </c>
      <c r="F11" s="127">
        <v>792.28</v>
      </c>
      <c r="G11" s="121">
        <v>6716.370000000001</v>
      </c>
      <c r="H11" s="122">
        <v>1572.6399999999999</v>
      </c>
      <c r="I11" s="122">
        <v>2782.8100000000004</v>
      </c>
      <c r="J11" s="122">
        <v>965.33</v>
      </c>
      <c r="K11" s="140">
        <v>1395.5900000000001</v>
      </c>
    </row>
    <row r="12" spans="1:11" s="3" customFormat="1" ht="31.5" thickBot="1">
      <c r="A12" s="128" t="s">
        <v>52</v>
      </c>
      <c r="B12" s="129">
        <v>13819.970687999998</v>
      </c>
      <c r="C12" s="130">
        <v>1813.0971624</v>
      </c>
      <c r="D12" s="131">
        <v>2171.1904166</v>
      </c>
      <c r="E12" s="132">
        <v>7569.1041588</v>
      </c>
      <c r="F12" s="132">
        <v>2266.5789502</v>
      </c>
      <c r="G12" s="133">
        <v>23120.492850000002</v>
      </c>
      <c r="H12" s="133">
        <v>7323.1362</v>
      </c>
      <c r="I12" s="133">
        <v>10375.080000000002</v>
      </c>
      <c r="J12" s="133">
        <v>2858.0759999999964</v>
      </c>
      <c r="K12" s="134">
        <v>2564.2006500000025</v>
      </c>
    </row>
    <row r="13" spans="1:11" s="3" customFormat="1" ht="15">
      <c r="A13" s="135" t="s">
        <v>46</v>
      </c>
      <c r="B13" s="113"/>
      <c r="C13" s="114"/>
      <c r="D13" s="114"/>
      <c r="E13" s="114"/>
      <c r="F13" s="114"/>
      <c r="G13" s="115"/>
      <c r="H13" s="116"/>
      <c r="I13" s="116"/>
      <c r="J13" s="116"/>
      <c r="K13" s="136"/>
    </row>
    <row r="14" spans="1:11" s="3" customFormat="1" ht="19.5" customHeight="1">
      <c r="A14" s="141" t="s">
        <v>53</v>
      </c>
      <c r="B14" s="107">
        <v>8933.538673</v>
      </c>
      <c r="C14" s="150">
        <v>759.309582</v>
      </c>
      <c r="D14" s="150">
        <v>964.691358</v>
      </c>
      <c r="E14" s="150">
        <v>6179.9221083</v>
      </c>
      <c r="F14" s="150">
        <v>1029.6156247</v>
      </c>
      <c r="G14" s="104">
        <v>17489.26845</v>
      </c>
      <c r="H14" s="105">
        <v>6259.83</v>
      </c>
      <c r="I14" s="105">
        <v>8718.526800000001</v>
      </c>
      <c r="J14" s="105">
        <v>1589.0723999999968</v>
      </c>
      <c r="K14" s="138">
        <v>921.8392500000018</v>
      </c>
    </row>
    <row r="15" spans="1:11" s="3" customFormat="1" ht="22.5" customHeight="1" thickBot="1">
      <c r="A15" s="143" t="s">
        <v>51</v>
      </c>
      <c r="B15" s="144">
        <v>4886.432014999999</v>
      </c>
      <c r="C15" s="151">
        <v>1053.7875804</v>
      </c>
      <c r="D15" s="151">
        <v>1206.4990586</v>
      </c>
      <c r="E15" s="151">
        <v>1389.1820504999996</v>
      </c>
      <c r="F15" s="151">
        <v>1236.9633255</v>
      </c>
      <c r="G15" s="145">
        <v>5631.224400000001</v>
      </c>
      <c r="H15" s="146">
        <v>1063.3062</v>
      </c>
      <c r="I15" s="146">
        <v>1656.5532000000003</v>
      </c>
      <c r="J15" s="146">
        <v>1269.0035999999998</v>
      </c>
      <c r="K15" s="147">
        <v>1642.3614000000007</v>
      </c>
    </row>
    <row r="16" spans="1:11" s="38" customFormat="1" ht="22.5" customHeight="1">
      <c r="A16" s="162" t="s">
        <v>83</v>
      </c>
      <c r="B16" s="162"/>
      <c r="C16" s="162"/>
      <c r="D16" s="162"/>
      <c r="E16" s="162"/>
      <c r="F16" s="162"/>
      <c r="G16" s="162"/>
      <c r="H16" s="162"/>
      <c r="I16" s="162"/>
      <c r="J16" s="162"/>
      <c r="K16" s="162"/>
    </row>
  </sheetData>
  <sheetProtection/>
  <mergeCells count="2">
    <mergeCell ref="B1:I1"/>
    <mergeCell ref="A16:K16"/>
  </mergeCells>
  <printOptions/>
  <pageMargins left="0.5905511811023623" right="0.7086614173228347" top="0.7480314960629921" bottom="0.7480314960629921" header="0.31496062992125984" footer="0.31496062992125984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ECATERINA ANASTASE</dc:creator>
  <cp:keywords/>
  <dc:description/>
  <cp:lastModifiedBy>SIMONA-DANA NICULAE</cp:lastModifiedBy>
  <cp:lastPrinted>2018-12-06T08:05:46Z</cp:lastPrinted>
  <dcterms:created xsi:type="dcterms:W3CDTF">2015-04-24T09:04:58Z</dcterms:created>
  <dcterms:modified xsi:type="dcterms:W3CDTF">2018-12-21T10:24:17Z</dcterms:modified>
  <cp:category/>
  <cp:version/>
  <cp:contentType/>
  <cp:contentStatus/>
</cp:coreProperties>
</file>