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februarie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[0]!___BOP2 '[10]LINK'!$A$1:$A$42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'februarie 2023 '!$A$1:$S$70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'februarie 2023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<sst xmlns="http://schemas.openxmlformats.org/spreadsheetml/2006/main" count="115" uniqueCount="107">
  <si>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</si>
  <si>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</si>
  <si>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01.01 - 28.02.2023</t>
  </si>
  <si>
    <t>PIB 2023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</si>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</sst>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18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7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29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8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%2028%20februarie%20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februarie 2023 "/>
      <sheetName val="UAT februarie 2023"/>
      <sheetName val="consolidari februarie"/>
      <sheetName val="ianuarie 2023  (valori)"/>
      <sheetName val="UAT ianuarie 2023 (valori)"/>
      <sheetName val="Sinteza - An 2"/>
      <sheetName val="Sinteza - An 2 (engleza)"/>
      <sheetName val="2023 Engl"/>
      <sheetName val="2022 - 2023"/>
      <sheetName val="Progr.10.01.2023.(Liliana)"/>
      <sheetName val="Sinteza - Anexa program anual"/>
      <sheetName val="program %.exec"/>
      <sheetName val="Sinteza - program 3 luni "/>
      <sheetName val="program trim I _%.exec"/>
      <sheetName val="dob_trez"/>
      <sheetName val="SPECIAL_CNAIR"/>
      <sheetName val="CNAIR_ex"/>
      <sheetName val="februarie 2022 "/>
      <sheetName val="februarie 2022 leg"/>
      <sheetName val="Sinteza-anexa program 9 luni "/>
      <sheetName val="program 9 luni .%.exec "/>
      <sheetName val="Sinteza-Anexa program 6 luni"/>
      <sheetName val="progr 6 luni % execuție  "/>
      <sheetName val="Sinteza - Anexa progr.an,trim."/>
      <sheetName val="Sinteza - Anexa progr.an,sem.I"/>
      <sheetName val="decembrie 2022  (date 23.12)"/>
      <sheetName val="decembrie in zi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70"/>
  <sheetViews>
    <sheetView showZeros="0" tabSelected="1" view="pageBreakPreview" zoomScale="75" zoomScaleNormal="85" zoomScaleSheetLayoutView="75" zoomScalePageLayoutView="0" workbookViewId="0" topLeftCell="A1">
      <pane xSplit="2" ySplit="15" topLeftCell="G6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H73" sqref="H73"/>
    </sheetView>
  </sheetViews>
  <sheetFormatPr defaultColWidth="9.140625" defaultRowHeight="19.5" customHeight="1" outlineLevelRow="1"/>
  <cols>
    <col min="1" max="1" width="3.8515625" style="12" customWidth="1"/>
    <col min="2" max="2" width="54.421875" style="17" customWidth="1"/>
    <col min="3" max="3" width="21.140625" style="17" customWidth="1"/>
    <col min="4" max="4" width="13.7109375" style="17" customWidth="1"/>
    <col min="5" max="5" width="16.00390625" style="135" customWidth="1"/>
    <col min="6" max="6" width="12.7109375" style="135" customWidth="1"/>
    <col min="7" max="7" width="15.7109375" style="135" customWidth="1"/>
    <col min="8" max="8" width="10.7109375" style="135" customWidth="1"/>
    <col min="9" max="9" width="15.8515625" style="17" customWidth="1"/>
    <col min="10" max="10" width="12.7109375" style="17" customWidth="1"/>
    <col min="11" max="11" width="12.8515625" style="17" customWidth="1"/>
    <col min="12" max="12" width="14.28125" style="17" customWidth="1"/>
    <col min="13" max="13" width="13.7109375" style="17" customWidth="1"/>
    <col min="14" max="14" width="14.00390625" style="18" customWidth="1"/>
    <col min="15" max="15" width="11.7109375" style="17" customWidth="1"/>
    <col min="16" max="16" width="12.7109375" style="18" customWidth="1"/>
    <col min="17" max="17" width="11.57421875" style="17" customWidth="1"/>
    <col min="18" max="18" width="15.7109375" style="19" customWidth="1"/>
    <col min="19" max="19" width="9.57421875" style="51" customWidth="1"/>
    <col min="20" max="16384" width="8.8515625" style="12" customWidth="1"/>
  </cols>
  <sheetData>
    <row r="1" spans="2:19" ht="23.25" customHeight="1">
      <c r="B1" s="13"/>
      <c r="C1" s="12"/>
      <c r="D1" s="12"/>
      <c r="E1" s="14"/>
      <c r="F1" s="14"/>
      <c r="G1" s="14"/>
      <c r="H1" s="15"/>
      <c r="I1" s="16"/>
      <c r="S1" s="20" t="s">
        <v>0</v>
      </c>
    </row>
    <row r="2" spans="2:19" ht="15" customHeight="1" hidden="1">
      <c r="B2" s="21"/>
      <c r="C2" s="22"/>
      <c r="D2" s="23"/>
      <c r="E2" s="24"/>
      <c r="F2" s="24"/>
      <c r="G2" s="24"/>
      <c r="H2" s="24"/>
      <c r="I2" s="22"/>
      <c r="J2" s="25"/>
      <c r="K2" s="23"/>
      <c r="L2" s="12"/>
      <c r="M2" s="12"/>
      <c r="N2" s="26"/>
      <c r="O2" s="2"/>
      <c r="P2" s="2"/>
      <c r="Q2" s="2"/>
      <c r="R2" s="2"/>
      <c r="S2" s="2"/>
    </row>
    <row r="3" spans="2:19" ht="22.5" customHeight="1" outlineLevel="1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2:19" ht="15" outlineLevel="1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2:19" ht="15" outlineLevel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 ht="15" outlineLevel="1">
      <c r="B6" s="1"/>
      <c r="C6" s="29"/>
      <c r="D6" s="29"/>
      <c r="E6" s="30"/>
      <c r="F6" s="1"/>
      <c r="G6" s="1"/>
      <c r="H6" s="1"/>
      <c r="I6" s="31"/>
      <c r="J6" s="32"/>
      <c r="K6" s="33"/>
      <c r="L6" s="34"/>
      <c r="M6" s="34"/>
      <c r="N6" s="3"/>
      <c r="O6" s="1"/>
      <c r="P6" s="1"/>
      <c r="Q6" s="1"/>
      <c r="R6" s="1"/>
      <c r="S6" s="1"/>
    </row>
    <row r="7" spans="2:19" ht="15" outlineLevel="1">
      <c r="B7" s="35"/>
      <c r="C7" s="30"/>
      <c r="D7" s="30"/>
      <c r="E7" s="30"/>
      <c r="F7" s="30"/>
      <c r="G7" s="30"/>
      <c r="H7" s="36"/>
      <c r="I7" s="37"/>
      <c r="J7" s="38"/>
      <c r="K7" s="38"/>
      <c r="L7" s="36"/>
      <c r="M7" s="30"/>
      <c r="N7" s="36"/>
      <c r="P7" s="36"/>
      <c r="Q7" s="36"/>
      <c r="R7" s="1"/>
      <c r="S7" s="36"/>
    </row>
    <row r="8" spans="2:19" ht="0" customHeight="1" hidden="1" outlineLevel="1">
      <c r="B8" s="4"/>
      <c r="C8" s="30"/>
      <c r="D8" s="30"/>
      <c r="E8" s="30"/>
      <c r="F8" s="36"/>
      <c r="G8" s="30"/>
      <c r="H8" s="36"/>
      <c r="I8" s="38"/>
      <c r="J8" s="39"/>
      <c r="K8" s="40"/>
      <c r="L8" s="36"/>
      <c r="M8" s="36"/>
      <c r="N8" s="36"/>
      <c r="O8" s="36"/>
      <c r="P8" s="36"/>
      <c r="Q8" s="36"/>
      <c r="R8" s="1"/>
      <c r="S8" s="36"/>
    </row>
    <row r="9" spans="2:19" ht="15" outlineLevel="1">
      <c r="B9" s="41"/>
      <c r="C9" s="42"/>
      <c r="D9" s="42"/>
      <c r="E9" s="42"/>
      <c r="F9" s="30"/>
      <c r="G9" s="30"/>
      <c r="H9" s="36"/>
      <c r="I9" s="43"/>
      <c r="J9" s="44"/>
      <c r="K9" s="30"/>
      <c r="L9" s="45"/>
      <c r="M9" s="46"/>
      <c r="N9" s="36"/>
      <c r="O9" s="36"/>
      <c r="P9" s="36"/>
      <c r="Q9" s="36"/>
      <c r="R9" s="36"/>
      <c r="S9" s="36"/>
    </row>
    <row r="10" spans="2:14" ht="24" customHeight="1" outlineLevel="1">
      <c r="B10" s="41"/>
      <c r="C10" s="48"/>
      <c r="D10" s="3"/>
      <c r="E10" s="48"/>
      <c r="F10" s="3"/>
      <c r="G10" s="3"/>
      <c r="H10" s="3"/>
      <c r="I10" s="48"/>
      <c r="J10" s="32"/>
      <c r="K10" s="49"/>
      <c r="L10" s="42"/>
      <c r="M10" s="50"/>
      <c r="N10" s="34"/>
    </row>
    <row r="11" spans="2:19" ht="18.75" customHeight="1" outlineLevel="1">
      <c r="B11" s="41"/>
      <c r="C11" s="3"/>
      <c r="D11" s="3"/>
      <c r="E11" s="3"/>
      <c r="F11" s="3"/>
      <c r="G11" s="3"/>
      <c r="H11" s="3"/>
      <c r="I11" s="48"/>
      <c r="J11" s="50"/>
      <c r="K11" s="34"/>
      <c r="L11" s="42"/>
      <c r="M11" s="50"/>
      <c r="O11" s="52"/>
      <c r="P11" s="52"/>
      <c r="Q11" s="18" t="s">
        <v>3</v>
      </c>
      <c r="R11" s="53">
        <v>1599500</v>
      </c>
      <c r="S11" s="54"/>
    </row>
    <row r="12" spans="2:19" ht="15" outlineLevel="1">
      <c r="B12" s="41"/>
      <c r="C12" s="34"/>
      <c r="D12" s="34"/>
      <c r="E12" s="34"/>
      <c r="F12" s="34"/>
      <c r="G12" s="34"/>
      <c r="H12" s="55"/>
      <c r="I12" s="56"/>
      <c r="J12" s="12"/>
      <c r="K12" s="47"/>
      <c r="L12" s="45"/>
      <c r="M12" s="47"/>
      <c r="N12" s="25"/>
      <c r="O12" s="57"/>
      <c r="P12" s="58"/>
      <c r="Q12" s="57"/>
      <c r="R12" s="59"/>
      <c r="S12" s="60" t="s">
        <v>4</v>
      </c>
    </row>
    <row r="13" spans="2:19" ht="17.25">
      <c r="B13" s="62"/>
      <c r="C13" s="63" t="s">
        <v>5</v>
      </c>
      <c r="D13" s="63" t="s">
        <v>5</v>
      </c>
      <c r="E13" s="64" t="s">
        <v>5</v>
      </c>
      <c r="F13" s="64" t="s">
        <v>5</v>
      </c>
      <c r="G13" s="64" t="s">
        <v>6</v>
      </c>
      <c r="H13" s="64" t="s">
        <v>7</v>
      </c>
      <c r="I13" s="63" t="s">
        <v>5</v>
      </c>
      <c r="J13" s="63" t="s">
        <v>8</v>
      </c>
      <c r="K13" s="63" t="s">
        <v>9</v>
      </c>
      <c r="L13" s="63" t="s">
        <v>9</v>
      </c>
      <c r="M13" s="63" t="s">
        <v>10</v>
      </c>
      <c r="N13" s="65" t="s">
        <v>11</v>
      </c>
      <c r="O13" s="63" t="s">
        <v>12</v>
      </c>
      <c r="P13" s="66" t="s">
        <v>11</v>
      </c>
      <c r="Q13" s="63" t="s">
        <v>13</v>
      </c>
      <c r="R13" s="67" t="s">
        <v>14</v>
      </c>
      <c r="S13" s="67"/>
    </row>
    <row r="14" spans="2:19" ht="15" customHeight="1">
      <c r="B14" s="68"/>
      <c r="C14" s="69" t="s">
        <v>15</v>
      </c>
      <c r="D14" s="69" t="s">
        <v>16</v>
      </c>
      <c r="E14" s="70" t="s">
        <v>17</v>
      </c>
      <c r="F14" s="70" t="s">
        <v>18</v>
      </c>
      <c r="G14" s="70" t="s">
        <v>19</v>
      </c>
      <c r="H14" s="70" t="s">
        <v>20</v>
      </c>
      <c r="I14" s="69" t="s">
        <v>21</v>
      </c>
      <c r="J14" s="69" t="s">
        <v>20</v>
      </c>
      <c r="K14" s="69" t="s">
        <v>22</v>
      </c>
      <c r="L14" s="69" t="s">
        <v>23</v>
      </c>
      <c r="M14" s="71"/>
      <c r="N14" s="72"/>
      <c r="O14" s="69" t="s">
        <v>24</v>
      </c>
      <c r="P14" s="73" t="s">
        <v>25</v>
      </c>
      <c r="Q14" s="74" t="s">
        <v>26</v>
      </c>
      <c r="R14" s="75"/>
      <c r="S14" s="75"/>
    </row>
    <row r="15" spans="2:19" ht="15.75" customHeight="1">
      <c r="B15" s="76"/>
      <c r="C15" s="69" t="s">
        <v>27</v>
      </c>
      <c r="D15" s="69" t="s">
        <v>28</v>
      </c>
      <c r="E15" s="70" t="s">
        <v>29</v>
      </c>
      <c r="F15" s="70" t="s">
        <v>30</v>
      </c>
      <c r="G15" s="70" t="s">
        <v>31</v>
      </c>
      <c r="H15" s="70" t="s">
        <v>32</v>
      </c>
      <c r="I15" s="69" t="s">
        <v>33</v>
      </c>
      <c r="J15" s="69" t="s">
        <v>34</v>
      </c>
      <c r="K15" s="69" t="s">
        <v>35</v>
      </c>
      <c r="L15" s="69" t="s">
        <v>36</v>
      </c>
      <c r="M15" s="30"/>
      <c r="N15" s="72"/>
      <c r="O15" s="69" t="s">
        <v>37</v>
      </c>
      <c r="P15" s="73" t="s">
        <v>38</v>
      </c>
      <c r="Q15" s="74" t="s">
        <v>39</v>
      </c>
      <c r="R15" s="75"/>
      <c r="S15" s="75"/>
    </row>
    <row r="16" spans="2:19" ht="17.25">
      <c r="B16" s="77"/>
      <c r="C16" s="78"/>
      <c r="D16" s="69" t="s">
        <v>40</v>
      </c>
      <c r="E16" s="70" t="s">
        <v>41</v>
      </c>
      <c r="F16" s="70" t="s">
        <v>42</v>
      </c>
      <c r="G16" s="70" t="s">
        <v>43</v>
      </c>
      <c r="H16" s="70"/>
      <c r="I16" s="69" t="s">
        <v>44</v>
      </c>
      <c r="J16" s="69" t="s">
        <v>45</v>
      </c>
      <c r="K16" s="69"/>
      <c r="L16" s="69" t="s">
        <v>46</v>
      </c>
      <c r="M16" s="30"/>
      <c r="N16" s="72"/>
      <c r="O16" s="69" t="s">
        <v>47</v>
      </c>
      <c r="P16" s="72" t="s">
        <v>48</v>
      </c>
      <c r="Q16" s="74" t="s">
        <v>49</v>
      </c>
      <c r="R16" s="75"/>
      <c r="S16" s="75"/>
    </row>
    <row r="17" spans="2:19" ht="15.75" customHeight="1">
      <c r="B17" s="57"/>
      <c r="C17" s="12"/>
      <c r="D17" s="69" t="s">
        <v>50</v>
      </c>
      <c r="E17" s="70"/>
      <c r="F17" s="70"/>
      <c r="G17" s="70" t="s">
        <v>51</v>
      </c>
      <c r="H17" s="70"/>
      <c r="I17" s="69" t="s">
        <v>52</v>
      </c>
      <c r="J17" s="69"/>
      <c r="K17" s="69"/>
      <c r="L17" s="69" t="s">
        <v>53</v>
      </c>
      <c r="M17" s="69"/>
      <c r="N17" s="72"/>
      <c r="O17" s="69"/>
      <c r="P17" s="72"/>
      <c r="Q17" s="74"/>
      <c r="R17" s="79" t="s">
        <v>54</v>
      </c>
      <c r="S17" s="2" t="s">
        <v>55</v>
      </c>
    </row>
    <row r="18" spans="2:19" ht="51" customHeight="1">
      <c r="B18" s="80"/>
      <c r="C18" s="12"/>
      <c r="D18" s="81"/>
      <c r="E18" s="81"/>
      <c r="F18" s="81"/>
      <c r="G18" s="70" t="s">
        <v>56</v>
      </c>
      <c r="H18" s="70"/>
      <c r="I18" s="82" t="s">
        <v>57</v>
      </c>
      <c r="J18" s="69"/>
      <c r="K18" s="69"/>
      <c r="L18" s="82" t="s">
        <v>58</v>
      </c>
      <c r="M18" s="82"/>
      <c r="N18" s="72"/>
      <c r="O18" s="69"/>
      <c r="P18" s="72"/>
      <c r="Q18" s="74"/>
      <c r="R18" s="79"/>
      <c r="S18" s="2"/>
    </row>
    <row r="19" spans="2:19" ht="18" customHeight="1" thickBot="1">
      <c r="B19" s="136"/>
      <c r="C19" s="86"/>
      <c r="D19" s="137"/>
      <c r="E19" s="137"/>
      <c r="F19" s="137"/>
      <c r="G19" s="138"/>
      <c r="H19" s="138"/>
      <c r="I19" s="139"/>
      <c r="J19" s="140"/>
      <c r="K19" s="140"/>
      <c r="L19" s="139"/>
      <c r="M19" s="139"/>
      <c r="N19" s="141"/>
      <c r="O19" s="140"/>
      <c r="P19" s="141"/>
      <c r="Q19" s="142"/>
      <c r="R19" s="143"/>
      <c r="S19" s="144"/>
    </row>
    <row r="20" spans="2:19" s="87" customFormat="1" ht="30.75" customHeight="1" thickTop="1">
      <c r="B20" s="5" t="s">
        <v>59</v>
      </c>
      <c r="C20" s="6">
        <f>C21+C37+C38+C39+C40+C41+C42+C43+C44+C45</f>
        <v>34080.656856999994</v>
      </c>
      <c r="D20" s="6">
        <f>D21+D37+D38+D39+D40+D41+D42+D43+D44+D45</f>
        <v>20911.925646999996</v>
      </c>
      <c r="E20" s="6">
        <f aca="true" t="shared" si="0" ref="E20:L20">E21+E37+E38+E39+E40+E41+E42+E43+E44+E45</f>
        <v>19614.144815000003</v>
      </c>
      <c r="F20" s="6">
        <f t="shared" si="0"/>
        <v>535.3468009999999</v>
      </c>
      <c r="G20" s="6">
        <f t="shared" si="0"/>
        <v>8079.008936</v>
      </c>
      <c r="H20" s="6">
        <f t="shared" si="0"/>
        <v>0</v>
      </c>
      <c r="I20" s="6">
        <f t="shared" si="0"/>
        <v>6620.857999999999</v>
      </c>
      <c r="J20" s="6">
        <f t="shared" si="0"/>
        <v>57.603784</v>
      </c>
      <c r="K20" s="6">
        <f t="shared" si="0"/>
        <v>128.51577981</v>
      </c>
      <c r="L20" s="6">
        <f t="shared" si="0"/>
        <v>1287.04626</v>
      </c>
      <c r="M20" s="8">
        <f>M21+M37+M38+M39+M40+M41+M42+M43+M44</f>
        <v>105.714</v>
      </c>
      <c r="N20" s="88">
        <f>SUM(C20:M20)</f>
        <v>91420.82087981001</v>
      </c>
      <c r="O20" s="89">
        <f>O21+O37+O38+O41+O39</f>
        <v>-15998.496001569996</v>
      </c>
      <c r="P20" s="88">
        <f>N20+O20</f>
        <v>75422.32487824002</v>
      </c>
      <c r="Q20" s="89">
        <f>Q21+Q37+Q38+Q41+Q43</f>
        <v>-1488.604</v>
      </c>
      <c r="R20" s="90">
        <f>P20+Q20</f>
        <v>73933.72087824001</v>
      </c>
      <c r="S20" s="88">
        <f>R20/$R$11*100</f>
        <v>4.622302024272586</v>
      </c>
    </row>
    <row r="21" spans="2:19" s="91" customFormat="1" ht="18.75" customHeight="1">
      <c r="B21" s="83" t="s">
        <v>60</v>
      </c>
      <c r="C21" s="6">
        <f>C22+C35+C36</f>
        <v>28269.694857</v>
      </c>
      <c r="D21" s="6">
        <f>D22+D35+D36</f>
        <v>17258.647999999997</v>
      </c>
      <c r="E21" s="8">
        <f>E22+E35+E36</f>
        <v>14829.849815000001</v>
      </c>
      <c r="F21" s="8">
        <f>F22+F35+F36</f>
        <v>466.41680099999996</v>
      </c>
      <c r="G21" s="8">
        <f>G22+G35+G36</f>
        <v>7869.939936000001</v>
      </c>
      <c r="H21" s="8"/>
      <c r="I21" s="6">
        <f>I22+I35+I36</f>
        <v>2633.137</v>
      </c>
      <c r="J21" s="6"/>
      <c r="K21" s="9">
        <f>K22+K35+K36</f>
        <v>128.51577981</v>
      </c>
      <c r="L21" s="9">
        <f>L22+L35+L36</f>
        <v>236.3161</v>
      </c>
      <c r="M21" s="9">
        <f>M22+M35+M36</f>
        <v>102.716</v>
      </c>
      <c r="N21" s="88">
        <f aca="true" t="shared" si="1" ref="N21:N44">SUM(C21:M21)</f>
        <v>71795.23428881</v>
      </c>
      <c r="O21" s="6">
        <f>O22+O35+O36</f>
        <v>-3693.14308357</v>
      </c>
      <c r="P21" s="9">
        <f>N21+O21</f>
        <v>68102.09120524</v>
      </c>
      <c r="Q21" s="6">
        <f>Q22+Q35+Q36</f>
        <v>0</v>
      </c>
      <c r="R21" s="92">
        <f aca="true" t="shared" si="2" ref="R21:R42">P21+Q21</f>
        <v>68102.09120524</v>
      </c>
      <c r="S21" s="9">
        <f aca="true" t="shared" si="3" ref="S21:S43">R21/$R$11*100</f>
        <v>4.257711235088465</v>
      </c>
    </row>
    <row r="22" spans="2:19" ht="28.5" customHeight="1">
      <c r="B22" s="93" t="s">
        <v>61</v>
      </c>
      <c r="C22" s="94">
        <f>C23+C27+C28+C33+C34</f>
        <v>22309.888856999998</v>
      </c>
      <c r="D22" s="94">
        <f>D23+D27+D28+D33+D34</f>
        <v>13438.117999999999</v>
      </c>
      <c r="E22" s="95">
        <f aca="true" t="shared" si="4" ref="E22:L22">E23+E27+E28+E33+E34</f>
        <v>0</v>
      </c>
      <c r="F22" s="95">
        <f t="shared" si="4"/>
        <v>0</v>
      </c>
      <c r="G22" s="96">
        <f t="shared" si="4"/>
        <v>963.296</v>
      </c>
      <c r="H22" s="95">
        <f t="shared" si="4"/>
        <v>0</v>
      </c>
      <c r="I22" s="94">
        <f>I23+I27+I28+I33+I34</f>
        <v>251.773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/>
      <c r="N22" s="88">
        <f t="shared" si="1"/>
        <v>36963.075857</v>
      </c>
      <c r="O22" s="61">
        <f>O23+O27+O28+O33+O34</f>
        <v>0</v>
      </c>
      <c r="P22" s="94">
        <f aca="true" t="shared" si="5" ref="P22:P42">N22+O22</f>
        <v>36963.075857</v>
      </c>
      <c r="Q22" s="61">
        <f>Q23+Q27+Q28+Q33+Q34</f>
        <v>0</v>
      </c>
      <c r="R22" s="9">
        <f t="shared" si="2"/>
        <v>36963.075857</v>
      </c>
      <c r="S22" s="94">
        <f t="shared" si="3"/>
        <v>2.3109144018130667</v>
      </c>
    </row>
    <row r="23" spans="2:19" ht="33.75" customHeight="1">
      <c r="B23" s="97" t="s">
        <v>62</v>
      </c>
      <c r="C23" s="94">
        <f aca="true" t="shared" si="6" ref="C23:H23">C24+C25+C26</f>
        <v>18.25939300000016</v>
      </c>
      <c r="D23" s="94">
        <f>D24+D25+D26</f>
        <v>7802.266</v>
      </c>
      <c r="E23" s="95">
        <f t="shared" si="6"/>
        <v>0</v>
      </c>
      <c r="F23" s="95">
        <f t="shared" si="6"/>
        <v>0</v>
      </c>
      <c r="G23" s="95">
        <f t="shared" si="6"/>
        <v>0</v>
      </c>
      <c r="H23" s="95">
        <f t="shared" si="6"/>
        <v>0</v>
      </c>
      <c r="I23" s="95">
        <f>I24+I25+I26</f>
        <v>0</v>
      </c>
      <c r="J23" s="61">
        <f>J24+J25+J26</f>
        <v>0</v>
      </c>
      <c r="K23" s="3">
        <f>K24+K25+K26</f>
        <v>0</v>
      </c>
      <c r="L23" s="61">
        <f>L24+L25+L26</f>
        <v>0</v>
      </c>
      <c r="M23" s="61">
        <f>M24+M25+M26</f>
        <v>0</v>
      </c>
      <c r="N23" s="88">
        <f t="shared" si="1"/>
        <v>7820.525393</v>
      </c>
      <c r="O23" s="61">
        <f>O24+O25+O26</f>
        <v>0</v>
      </c>
      <c r="P23" s="94">
        <f t="shared" si="5"/>
        <v>7820.525393</v>
      </c>
      <c r="Q23" s="61">
        <f>Q24+Q25+Q26</f>
        <v>0</v>
      </c>
      <c r="R23" s="9">
        <f t="shared" si="2"/>
        <v>7820.525393</v>
      </c>
      <c r="S23" s="94">
        <f>R23/$R$11*100</f>
        <v>0.4889356294467021</v>
      </c>
    </row>
    <row r="24" spans="2:19" ht="22.5" customHeight="1">
      <c r="B24" s="98" t="s">
        <v>63</v>
      </c>
      <c r="C24" s="3">
        <v>358.779</v>
      </c>
      <c r="D24" s="3">
        <v>2.223</v>
      </c>
      <c r="E24" s="95"/>
      <c r="F24" s="95"/>
      <c r="G24" s="95"/>
      <c r="H24" s="95"/>
      <c r="I24" s="94"/>
      <c r="J24" s="3"/>
      <c r="K24" s="3"/>
      <c r="L24" s="3"/>
      <c r="M24" s="3"/>
      <c r="N24" s="88">
        <f t="shared" si="1"/>
        <v>361.002</v>
      </c>
      <c r="O24" s="3"/>
      <c r="P24" s="94">
        <f t="shared" si="5"/>
        <v>361.002</v>
      </c>
      <c r="Q24" s="3"/>
      <c r="R24" s="9">
        <f t="shared" si="2"/>
        <v>361.002</v>
      </c>
      <c r="S24" s="94">
        <f>R24/$R$11*100</f>
        <v>0.02256967802438262</v>
      </c>
    </row>
    <row r="25" spans="2:19" ht="30" customHeight="1">
      <c r="B25" s="98" t="s">
        <v>64</v>
      </c>
      <c r="C25" s="3">
        <v>-639.0486069999998</v>
      </c>
      <c r="D25" s="3">
        <v>7797.91</v>
      </c>
      <c r="E25" s="85"/>
      <c r="F25" s="85"/>
      <c r="G25" s="85"/>
      <c r="H25" s="85"/>
      <c r="I25" s="94"/>
      <c r="J25" s="3"/>
      <c r="K25" s="3"/>
      <c r="L25" s="3"/>
      <c r="M25" s="3"/>
      <c r="N25" s="88">
        <f t="shared" si="1"/>
        <v>7158.861393</v>
      </c>
      <c r="O25" s="3"/>
      <c r="P25" s="94">
        <f t="shared" si="5"/>
        <v>7158.861393</v>
      </c>
      <c r="Q25" s="3"/>
      <c r="R25" s="9">
        <f t="shared" si="2"/>
        <v>7158.861393</v>
      </c>
      <c r="S25" s="94">
        <f>R25/$R$11*100</f>
        <v>0.44756870228196316</v>
      </c>
    </row>
    <row r="26" spans="2:19" ht="36" customHeight="1">
      <c r="B26" s="99" t="s">
        <v>65</v>
      </c>
      <c r="C26" s="3">
        <v>298.529</v>
      </c>
      <c r="D26" s="3">
        <v>2.133</v>
      </c>
      <c r="E26" s="85"/>
      <c r="F26" s="85"/>
      <c r="G26" s="85"/>
      <c r="H26" s="85"/>
      <c r="I26" s="94"/>
      <c r="J26" s="3"/>
      <c r="K26" s="3"/>
      <c r="L26" s="3"/>
      <c r="M26" s="3"/>
      <c r="N26" s="88">
        <f t="shared" si="1"/>
        <v>300.662</v>
      </c>
      <c r="O26" s="3"/>
      <c r="P26" s="94">
        <f t="shared" si="5"/>
        <v>300.662</v>
      </c>
      <c r="Q26" s="3"/>
      <c r="R26" s="9">
        <f t="shared" si="2"/>
        <v>300.662</v>
      </c>
      <c r="S26" s="94">
        <f t="shared" si="3"/>
        <v>0.01879724914035636</v>
      </c>
    </row>
    <row r="27" spans="2:19" ht="23.25" customHeight="1">
      <c r="B27" s="97" t="s">
        <v>66</v>
      </c>
      <c r="C27" s="3">
        <v>0.956</v>
      </c>
      <c r="D27" s="3">
        <v>1421.821</v>
      </c>
      <c r="E27" s="95"/>
      <c r="F27" s="95"/>
      <c r="G27" s="95"/>
      <c r="H27" s="95"/>
      <c r="I27" s="94"/>
      <c r="J27" s="3"/>
      <c r="K27" s="3"/>
      <c r="L27" s="3"/>
      <c r="M27" s="3"/>
      <c r="N27" s="88">
        <f t="shared" si="1"/>
        <v>1422.7769999999998</v>
      </c>
      <c r="O27" s="3"/>
      <c r="P27" s="94">
        <f t="shared" si="5"/>
        <v>1422.7769999999998</v>
      </c>
      <c r="Q27" s="3"/>
      <c r="R27" s="9">
        <f t="shared" si="2"/>
        <v>1422.7769999999998</v>
      </c>
      <c r="S27" s="94">
        <f t="shared" si="3"/>
        <v>0.08895135979993747</v>
      </c>
    </row>
    <row r="28" spans="2:19" ht="36.75" customHeight="1">
      <c r="B28" s="100" t="s">
        <v>67</v>
      </c>
      <c r="C28" s="7">
        <f>SUM(C29:C32)</f>
        <v>22034.567464</v>
      </c>
      <c r="D28" s="7">
        <f>D29+D30+D31+D32</f>
        <v>4112.382</v>
      </c>
      <c r="E28" s="85">
        <f aca="true" t="shared" si="7" ref="E28:M28">E29+E30+E31+E32</f>
        <v>0</v>
      </c>
      <c r="F28" s="85">
        <f t="shared" si="7"/>
        <v>0</v>
      </c>
      <c r="G28" s="101">
        <f t="shared" si="7"/>
        <v>963.296</v>
      </c>
      <c r="H28" s="85">
        <f t="shared" si="7"/>
        <v>0</v>
      </c>
      <c r="I28" s="7">
        <f>I29+I30+I31+I32</f>
        <v>12.332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3">
        <f t="shared" si="7"/>
        <v>0</v>
      </c>
      <c r="N28" s="88">
        <f t="shared" si="1"/>
        <v>27122.577463999995</v>
      </c>
      <c r="O28" s="3">
        <f>O29+O30+O31</f>
        <v>0</v>
      </c>
      <c r="P28" s="94">
        <f t="shared" si="5"/>
        <v>27122.577463999995</v>
      </c>
      <c r="Q28" s="3">
        <f>Q29+Q30+Q31</f>
        <v>0</v>
      </c>
      <c r="R28" s="9">
        <f t="shared" si="2"/>
        <v>27122.577463999995</v>
      </c>
      <c r="S28" s="94">
        <f>R28/$R$11*100</f>
        <v>1.6956909949359171</v>
      </c>
    </row>
    <row r="29" spans="2:19" ht="25.5" customHeight="1">
      <c r="B29" s="98" t="s">
        <v>68</v>
      </c>
      <c r="C29" s="3">
        <v>14009.512</v>
      </c>
      <c r="D29" s="3">
        <v>3443.045</v>
      </c>
      <c r="E29" s="95"/>
      <c r="F29" s="95"/>
      <c r="G29" s="95"/>
      <c r="H29" s="95"/>
      <c r="I29" s="94"/>
      <c r="J29" s="3"/>
      <c r="K29" s="3"/>
      <c r="L29" s="3"/>
      <c r="M29" s="3"/>
      <c r="N29" s="88">
        <f t="shared" si="1"/>
        <v>17452.557</v>
      </c>
      <c r="O29" s="3"/>
      <c r="P29" s="94">
        <f t="shared" si="5"/>
        <v>17452.557</v>
      </c>
      <c r="Q29" s="3"/>
      <c r="R29" s="9">
        <f t="shared" si="2"/>
        <v>17452.557</v>
      </c>
      <c r="S29" s="94">
        <f>R29/$R$11*100</f>
        <v>1.091125789309159</v>
      </c>
    </row>
    <row r="30" spans="2:19" ht="20.25" customHeight="1">
      <c r="B30" s="98" t="s">
        <v>69</v>
      </c>
      <c r="C30" s="3">
        <v>5318.692</v>
      </c>
      <c r="D30" s="3"/>
      <c r="E30" s="85"/>
      <c r="F30" s="85"/>
      <c r="G30" s="85"/>
      <c r="H30" s="85"/>
      <c r="I30" s="85"/>
      <c r="J30" s="3"/>
      <c r="K30" s="3"/>
      <c r="L30" s="3"/>
      <c r="M30" s="3"/>
      <c r="N30" s="88">
        <f t="shared" si="1"/>
        <v>5318.692</v>
      </c>
      <c r="O30" s="3"/>
      <c r="P30" s="94">
        <f t="shared" si="5"/>
        <v>5318.692</v>
      </c>
      <c r="Q30" s="3"/>
      <c r="R30" s="9">
        <f t="shared" si="2"/>
        <v>5318.692</v>
      </c>
      <c r="S30" s="94">
        <f t="shared" si="3"/>
        <v>0.3325221631759925</v>
      </c>
    </row>
    <row r="31" spans="2:19" s="102" customFormat="1" ht="36.75" customHeight="1">
      <c r="B31" s="103" t="s">
        <v>70</v>
      </c>
      <c r="C31" s="3">
        <v>2263.118464</v>
      </c>
      <c r="D31" s="3">
        <v>37.629</v>
      </c>
      <c r="E31" s="85"/>
      <c r="F31" s="85">
        <v>0</v>
      </c>
      <c r="G31" s="85">
        <v>963.296</v>
      </c>
      <c r="H31" s="85"/>
      <c r="I31" s="3">
        <v>0</v>
      </c>
      <c r="J31" s="3"/>
      <c r="K31" s="3"/>
      <c r="L31" s="3"/>
      <c r="M31" s="3"/>
      <c r="N31" s="88">
        <f t="shared" si="1"/>
        <v>3264.0434640000003</v>
      </c>
      <c r="O31" s="3"/>
      <c r="P31" s="94">
        <f t="shared" si="5"/>
        <v>3264.0434640000003</v>
      </c>
      <c r="Q31" s="3"/>
      <c r="R31" s="9">
        <f t="shared" si="2"/>
        <v>3264.0434640000003</v>
      </c>
      <c r="S31" s="94">
        <f t="shared" si="3"/>
        <v>0.2040664872772742</v>
      </c>
    </row>
    <row r="32" spans="2:19" ht="58.5" customHeight="1">
      <c r="B32" s="103" t="s">
        <v>71</v>
      </c>
      <c r="C32" s="3">
        <v>443.245</v>
      </c>
      <c r="D32" s="3">
        <v>631.708</v>
      </c>
      <c r="E32" s="85"/>
      <c r="F32" s="85"/>
      <c r="G32" s="85"/>
      <c r="H32" s="85"/>
      <c r="I32" s="3">
        <v>12.332</v>
      </c>
      <c r="J32" s="104"/>
      <c r="K32" s="3"/>
      <c r="L32" s="3"/>
      <c r="M32" s="3"/>
      <c r="N32" s="88">
        <f t="shared" si="1"/>
        <v>1087.285</v>
      </c>
      <c r="O32" s="3"/>
      <c r="P32" s="94">
        <f t="shared" si="5"/>
        <v>1087.285</v>
      </c>
      <c r="Q32" s="3"/>
      <c r="R32" s="9">
        <f t="shared" si="2"/>
        <v>1087.285</v>
      </c>
      <c r="S32" s="94">
        <f t="shared" si="3"/>
        <v>0.06797655517349173</v>
      </c>
    </row>
    <row r="33" spans="2:19" ht="36" customHeight="1">
      <c r="B33" s="100" t="s">
        <v>72</v>
      </c>
      <c r="C33" s="3">
        <v>252.529</v>
      </c>
      <c r="D33" s="3">
        <v>0</v>
      </c>
      <c r="E33" s="85"/>
      <c r="F33" s="85"/>
      <c r="G33" s="85"/>
      <c r="H33" s="85"/>
      <c r="I33" s="3">
        <v>0</v>
      </c>
      <c r="J33" s="3"/>
      <c r="K33" s="3"/>
      <c r="L33" s="3"/>
      <c r="M33" s="3"/>
      <c r="N33" s="88">
        <f t="shared" si="1"/>
        <v>252.529</v>
      </c>
      <c r="O33" s="3"/>
      <c r="P33" s="94">
        <f t="shared" si="5"/>
        <v>252.529</v>
      </c>
      <c r="Q33" s="3"/>
      <c r="R33" s="9">
        <f t="shared" si="2"/>
        <v>252.529</v>
      </c>
      <c r="S33" s="94">
        <f t="shared" si="3"/>
        <v>0.01578799624882776</v>
      </c>
    </row>
    <row r="34" spans="2:19" ht="33" customHeight="1">
      <c r="B34" s="105" t="s">
        <v>73</v>
      </c>
      <c r="C34" s="3">
        <v>3.577</v>
      </c>
      <c r="D34" s="3">
        <v>101.649</v>
      </c>
      <c r="E34" s="85"/>
      <c r="F34" s="85"/>
      <c r="G34" s="85"/>
      <c r="H34" s="85"/>
      <c r="I34" s="3">
        <v>239.441</v>
      </c>
      <c r="J34" s="3"/>
      <c r="K34" s="3"/>
      <c r="L34" s="3"/>
      <c r="M34" s="3"/>
      <c r="N34" s="88">
        <f t="shared" si="1"/>
        <v>344.66700000000003</v>
      </c>
      <c r="O34" s="3"/>
      <c r="P34" s="94">
        <f t="shared" si="5"/>
        <v>344.66700000000003</v>
      </c>
      <c r="Q34" s="3"/>
      <c r="R34" s="9">
        <f t="shared" si="2"/>
        <v>344.66700000000003</v>
      </c>
      <c r="S34" s="94">
        <f t="shared" si="3"/>
        <v>0.021548421381681778</v>
      </c>
    </row>
    <row r="35" spans="2:19" ht="27.75" customHeight="1">
      <c r="B35" s="106" t="s">
        <v>74</v>
      </c>
      <c r="C35" s="3">
        <v>1943.483</v>
      </c>
      <c r="D35" s="3"/>
      <c r="E35" s="85">
        <v>14823.653815000001</v>
      </c>
      <c r="F35" s="85">
        <v>465.177801</v>
      </c>
      <c r="G35" s="85">
        <v>6882.981936</v>
      </c>
      <c r="H35" s="85"/>
      <c r="I35" s="3">
        <v>0.54</v>
      </c>
      <c r="J35" s="3"/>
      <c r="K35" s="3"/>
      <c r="L35" s="3"/>
      <c r="M35" s="3"/>
      <c r="N35" s="88">
        <f>SUM(C35:M35)</f>
        <v>24115.836552000004</v>
      </c>
      <c r="O35" s="107">
        <v>-14.959268</v>
      </c>
      <c r="P35" s="94">
        <f t="shared" si="5"/>
        <v>24100.877284000006</v>
      </c>
      <c r="Q35" s="3"/>
      <c r="R35" s="9">
        <f t="shared" si="2"/>
        <v>24100.877284000006</v>
      </c>
      <c r="S35" s="94">
        <f>R35/$R$11*100</f>
        <v>1.5067756976555178</v>
      </c>
    </row>
    <row r="36" spans="2:19" ht="27" customHeight="1">
      <c r="B36" s="108" t="s">
        <v>75</v>
      </c>
      <c r="C36" s="3">
        <v>4016.323</v>
      </c>
      <c r="D36" s="3">
        <v>3820.53</v>
      </c>
      <c r="E36" s="3">
        <v>6.196</v>
      </c>
      <c r="F36" s="3">
        <v>1.239</v>
      </c>
      <c r="G36" s="3">
        <v>23.662</v>
      </c>
      <c r="H36" s="85"/>
      <c r="I36" s="3">
        <v>2380.824</v>
      </c>
      <c r="J36" s="109"/>
      <c r="K36" s="3">
        <v>128.51577981</v>
      </c>
      <c r="L36" s="3">
        <v>236.3161</v>
      </c>
      <c r="M36" s="3">
        <v>102.716</v>
      </c>
      <c r="N36" s="88">
        <f t="shared" si="1"/>
        <v>10716.32187981</v>
      </c>
      <c r="O36" s="107">
        <v>-3678.1838155699998</v>
      </c>
      <c r="P36" s="94">
        <f t="shared" si="5"/>
        <v>7038.138064240001</v>
      </c>
      <c r="Q36" s="3"/>
      <c r="R36" s="9">
        <f t="shared" si="2"/>
        <v>7038.138064240001</v>
      </c>
      <c r="S36" s="94">
        <f t="shared" si="3"/>
        <v>0.44002113561988127</v>
      </c>
    </row>
    <row r="37" spans="2:19" ht="24" customHeight="1">
      <c r="B37" s="110" t="s">
        <v>76</v>
      </c>
      <c r="C37" s="3"/>
      <c r="D37" s="3">
        <v>2508.1607579999995</v>
      </c>
      <c r="E37" s="85">
        <v>4771.004</v>
      </c>
      <c r="F37" s="85">
        <v>0</v>
      </c>
      <c r="G37" s="85">
        <v>208.851</v>
      </c>
      <c r="H37" s="85"/>
      <c r="I37" s="3">
        <v>3747.066</v>
      </c>
      <c r="J37" s="3">
        <v>19.541</v>
      </c>
      <c r="K37" s="3"/>
      <c r="L37" s="3">
        <v>1050.73016</v>
      </c>
      <c r="M37" s="11"/>
      <c r="N37" s="88">
        <f t="shared" si="1"/>
        <v>12305.352917999997</v>
      </c>
      <c r="O37" s="7">
        <f>-N37</f>
        <v>-12305.352917999997</v>
      </c>
      <c r="P37" s="94">
        <f t="shared" si="5"/>
        <v>0</v>
      </c>
      <c r="Q37" s="3"/>
      <c r="R37" s="9">
        <f t="shared" si="2"/>
        <v>0</v>
      </c>
      <c r="S37" s="94">
        <f t="shared" si="3"/>
        <v>0</v>
      </c>
    </row>
    <row r="38" spans="2:19" ht="23.25" customHeight="1">
      <c r="B38" s="111" t="s">
        <v>77</v>
      </c>
      <c r="C38" s="3">
        <v>12.559</v>
      </c>
      <c r="D38" s="3">
        <v>57.573</v>
      </c>
      <c r="E38" s="85"/>
      <c r="F38" s="85"/>
      <c r="G38" s="85"/>
      <c r="H38" s="85"/>
      <c r="I38" s="3">
        <v>57.816</v>
      </c>
      <c r="J38" s="109"/>
      <c r="K38" s="3"/>
      <c r="L38" s="3"/>
      <c r="M38" s="3"/>
      <c r="N38" s="88">
        <f t="shared" si="1"/>
        <v>127.94800000000001</v>
      </c>
      <c r="O38" s="3">
        <v>0</v>
      </c>
      <c r="P38" s="94">
        <f t="shared" si="5"/>
        <v>127.94800000000001</v>
      </c>
      <c r="Q38" s="3"/>
      <c r="R38" s="9">
        <f t="shared" si="2"/>
        <v>127.94800000000001</v>
      </c>
      <c r="S38" s="94">
        <f t="shared" si="3"/>
        <v>0.007999249765551737</v>
      </c>
    </row>
    <row r="39" spans="2:19" ht="20.25" customHeight="1">
      <c r="B39" s="59" t="s">
        <v>78</v>
      </c>
      <c r="C39" s="3"/>
      <c r="D39" s="3">
        <v>0</v>
      </c>
      <c r="E39" s="3"/>
      <c r="F39" s="3"/>
      <c r="G39" s="3">
        <v>0</v>
      </c>
      <c r="H39" s="3"/>
      <c r="I39" s="3"/>
      <c r="J39" s="3">
        <v>0</v>
      </c>
      <c r="K39" s="3"/>
      <c r="L39" s="3">
        <v>0</v>
      </c>
      <c r="M39" s="3"/>
      <c r="N39" s="88">
        <f t="shared" si="1"/>
        <v>0</v>
      </c>
      <c r="O39" s="7"/>
      <c r="P39" s="94">
        <f t="shared" si="5"/>
        <v>0</v>
      </c>
      <c r="Q39" s="3"/>
      <c r="R39" s="9">
        <f t="shared" si="2"/>
        <v>0</v>
      </c>
      <c r="S39" s="94">
        <f t="shared" si="3"/>
        <v>0</v>
      </c>
    </row>
    <row r="40" spans="2:19" ht="33" customHeight="1">
      <c r="B40" s="112" t="s">
        <v>79</v>
      </c>
      <c r="C40" s="3">
        <v>252.831</v>
      </c>
      <c r="D40" s="3">
        <v>1.4070809999999998</v>
      </c>
      <c r="E40" s="3">
        <v>0</v>
      </c>
      <c r="F40" s="3">
        <v>0</v>
      </c>
      <c r="G40" s="3">
        <v>0</v>
      </c>
      <c r="H40" s="3"/>
      <c r="I40" s="3">
        <v>0.10300000000000001</v>
      </c>
      <c r="J40" s="3">
        <v>0.000429</v>
      </c>
      <c r="K40" s="3"/>
      <c r="L40" s="3"/>
      <c r="M40" s="3"/>
      <c r="N40" s="88">
        <f t="shared" si="1"/>
        <v>254.34151</v>
      </c>
      <c r="O40" s="3"/>
      <c r="P40" s="94">
        <f t="shared" si="5"/>
        <v>254.34151</v>
      </c>
      <c r="Q40" s="3"/>
      <c r="R40" s="9">
        <f t="shared" si="2"/>
        <v>254.34151</v>
      </c>
      <c r="S40" s="94">
        <f t="shared" si="3"/>
        <v>0.015901313535479838</v>
      </c>
    </row>
    <row r="41" spans="2:19" ht="24" customHeight="1">
      <c r="B41" s="59" t="s">
        <v>80</v>
      </c>
      <c r="C41" s="3">
        <v>1485.606</v>
      </c>
      <c r="D41" s="3"/>
      <c r="E41" s="3"/>
      <c r="F41" s="3"/>
      <c r="G41" s="3"/>
      <c r="H41" s="3"/>
      <c r="I41" s="3">
        <v>0</v>
      </c>
      <c r="J41" s="3"/>
      <c r="K41" s="3"/>
      <c r="L41" s="3"/>
      <c r="M41" s="3">
        <v>2.998</v>
      </c>
      <c r="N41" s="88">
        <f>SUM(C41:M41)</f>
        <v>1488.604</v>
      </c>
      <c r="O41" s="3"/>
      <c r="P41" s="94">
        <f t="shared" si="5"/>
        <v>1488.604</v>
      </c>
      <c r="Q41" s="3">
        <f>-P41</f>
        <v>-1488.604</v>
      </c>
      <c r="R41" s="113">
        <f t="shared" si="2"/>
        <v>0</v>
      </c>
      <c r="S41" s="94">
        <f t="shared" si="3"/>
        <v>0</v>
      </c>
    </row>
    <row r="42" spans="2:19" ht="22.5" customHeight="1">
      <c r="B42" s="114" t="s">
        <v>81</v>
      </c>
      <c r="C42" s="3">
        <v>88.438</v>
      </c>
      <c r="D42" s="3">
        <v>0.083</v>
      </c>
      <c r="E42" s="3"/>
      <c r="F42" s="3"/>
      <c r="G42" s="3"/>
      <c r="H42" s="3"/>
      <c r="I42" s="3">
        <v>0</v>
      </c>
      <c r="J42" s="3"/>
      <c r="K42" s="3"/>
      <c r="L42" s="3"/>
      <c r="M42" s="3"/>
      <c r="N42" s="88">
        <f t="shared" si="1"/>
        <v>88.521</v>
      </c>
      <c r="O42" s="3"/>
      <c r="P42" s="94">
        <f t="shared" si="5"/>
        <v>88.521</v>
      </c>
      <c r="Q42" s="3"/>
      <c r="R42" s="113">
        <f t="shared" si="2"/>
        <v>88.521</v>
      </c>
      <c r="S42" s="94">
        <f t="shared" si="3"/>
        <v>0.00553429196623945</v>
      </c>
    </row>
    <row r="43" spans="2:19" ht="26.25" customHeight="1">
      <c r="B43" s="114" t="s">
        <v>82</v>
      </c>
      <c r="C43" s="3">
        <v>2.067</v>
      </c>
      <c r="D43" s="3">
        <v>18.925</v>
      </c>
      <c r="E43" s="3">
        <v>0</v>
      </c>
      <c r="F43" s="3">
        <v>0</v>
      </c>
      <c r="G43" s="3"/>
      <c r="H43" s="3"/>
      <c r="I43" s="3">
        <v>6.776</v>
      </c>
      <c r="J43" s="3"/>
      <c r="K43" s="3"/>
      <c r="L43" s="3"/>
      <c r="M43" s="3"/>
      <c r="N43" s="88">
        <f t="shared" si="1"/>
        <v>27.768</v>
      </c>
      <c r="O43" s="3"/>
      <c r="P43" s="94">
        <f>N43+O43</f>
        <v>27.768</v>
      </c>
      <c r="Q43" s="3"/>
      <c r="R43" s="113">
        <f>P43+Q43</f>
        <v>27.768</v>
      </c>
      <c r="S43" s="94">
        <f t="shared" si="3"/>
        <v>0.0017360425132854017</v>
      </c>
    </row>
    <row r="44" spans="2:19" ht="51" customHeight="1">
      <c r="B44" s="114" t="s">
        <v>83</v>
      </c>
      <c r="C44" s="3">
        <v>3893.5069999999996</v>
      </c>
      <c r="D44" s="3">
        <v>1067.128808</v>
      </c>
      <c r="E44" s="3">
        <v>0.042</v>
      </c>
      <c r="F44" s="3">
        <v>68.92999999999998</v>
      </c>
      <c r="G44" s="3">
        <v>0.218</v>
      </c>
      <c r="H44" s="3"/>
      <c r="I44" s="3">
        <v>175.95999999999998</v>
      </c>
      <c r="J44" s="3">
        <v>38.062355</v>
      </c>
      <c r="K44" s="3"/>
      <c r="L44" s="3"/>
      <c r="M44" s="3"/>
      <c r="N44" s="88">
        <f t="shared" si="1"/>
        <v>5243.848163</v>
      </c>
      <c r="O44" s="3"/>
      <c r="P44" s="94">
        <f>N44+O44</f>
        <v>5243.848163</v>
      </c>
      <c r="Q44" s="3"/>
      <c r="R44" s="113">
        <f>P44+Q44</f>
        <v>5243.848163</v>
      </c>
      <c r="S44" s="94">
        <f>R44/$R$11*100</f>
        <v>0.3278429611128478</v>
      </c>
    </row>
    <row r="45" spans="2:19" ht="36" customHeight="1">
      <c r="B45" s="115" t="s">
        <v>84</v>
      </c>
      <c r="C45" s="3">
        <v>75.95400000000063</v>
      </c>
      <c r="D45" s="3"/>
      <c r="E45" s="3">
        <v>13.249</v>
      </c>
      <c r="F45" s="3"/>
      <c r="G45" s="3"/>
      <c r="H45" s="116"/>
      <c r="I45" s="116"/>
      <c r="J45" s="116"/>
      <c r="K45" s="116"/>
      <c r="L45" s="116"/>
      <c r="M45" s="116"/>
      <c r="N45" s="88">
        <f>SUM(C45:M45)</f>
        <v>89.20300000000063</v>
      </c>
      <c r="O45" s="3"/>
      <c r="P45" s="94">
        <f>N45+O45</f>
        <v>89.20300000000063</v>
      </c>
      <c r="Q45" s="3"/>
      <c r="R45" s="113">
        <f>P45+Q45</f>
        <v>89.20300000000063</v>
      </c>
      <c r="S45" s="94">
        <f>R45/$R$11*100</f>
        <v>0.005576930290715888</v>
      </c>
    </row>
    <row r="46" spans="2:19" ht="36" customHeight="1">
      <c r="B46" s="115"/>
      <c r="C46" s="3"/>
      <c r="D46" s="3"/>
      <c r="E46" s="3"/>
      <c r="F46" s="3"/>
      <c r="G46" s="3"/>
      <c r="H46" s="116"/>
      <c r="I46" s="116"/>
      <c r="J46" s="116"/>
      <c r="K46" s="116"/>
      <c r="L46" s="116"/>
      <c r="M46" s="116"/>
      <c r="N46" s="88"/>
      <c r="O46" s="3"/>
      <c r="P46" s="94"/>
      <c r="Q46" s="3"/>
      <c r="R46" s="113"/>
      <c r="S46" s="94"/>
    </row>
    <row r="47" spans="2:19" s="91" customFormat="1" ht="30.75" customHeight="1">
      <c r="B47" s="5" t="s">
        <v>85</v>
      </c>
      <c r="C47" s="6">
        <f>C48+C62+C65+C68</f>
        <v>52820.20799999999</v>
      </c>
      <c r="D47" s="6">
        <f aca="true" t="shared" si="8" ref="D47:M47">D48+D62+D65+D68+D69</f>
        <v>15695.431597</v>
      </c>
      <c r="E47" s="6">
        <f t="shared" si="8"/>
        <v>20274.235815</v>
      </c>
      <c r="F47" s="6">
        <f t="shared" si="8"/>
        <v>406.47980099999995</v>
      </c>
      <c r="G47" s="6">
        <f t="shared" si="8"/>
        <v>11120.585936</v>
      </c>
      <c r="H47" s="6">
        <f t="shared" si="8"/>
        <v>0</v>
      </c>
      <c r="I47" s="6">
        <f t="shared" si="8"/>
        <v>5583.191000000002</v>
      </c>
      <c r="J47" s="6">
        <f t="shared" si="8"/>
        <v>39.243728</v>
      </c>
      <c r="K47" s="6">
        <f t="shared" si="8"/>
        <v>101.177</v>
      </c>
      <c r="L47" s="9">
        <f t="shared" si="8"/>
        <v>1257.45224</v>
      </c>
      <c r="M47" s="9">
        <f t="shared" si="8"/>
        <v>339.014</v>
      </c>
      <c r="N47" s="9">
        <f>SUM(C47:M47)</f>
        <v>107637.01911699999</v>
      </c>
      <c r="O47" s="6">
        <f>O48+O62+O65+O68+O69</f>
        <v>-15998.496001569998</v>
      </c>
      <c r="P47" s="9">
        <f aca="true" t="shared" si="9" ref="P47:P68">N47+O47</f>
        <v>91638.52311543</v>
      </c>
      <c r="Q47" s="6">
        <f>Q48+Q62+Q65+Q68+Q69</f>
        <v>-662.5780000000001</v>
      </c>
      <c r="R47" s="92">
        <f aca="true" t="shared" si="10" ref="R47:R68">P47+Q47</f>
        <v>90975.94511543</v>
      </c>
      <c r="S47" s="9">
        <f>R47/$R$11*100</f>
        <v>5.6877739990890905</v>
      </c>
    </row>
    <row r="48" spans="2:19" ht="19.5" customHeight="1">
      <c r="B48" s="117" t="s">
        <v>86</v>
      </c>
      <c r="C48" s="6">
        <f>SUM(C49:C61)</f>
        <v>52969.422999999995</v>
      </c>
      <c r="D48" s="6">
        <f>SUM(D49:D61)</f>
        <v>14114.634865</v>
      </c>
      <c r="E48" s="6">
        <f aca="true" t="shared" si="11" ref="E48:K48">SUM(E49:E61)</f>
        <v>20276.822815</v>
      </c>
      <c r="F48" s="6">
        <f>SUM(F49:F61)</f>
        <v>410.11880099999996</v>
      </c>
      <c r="G48" s="6">
        <f>SUM(G49:G61)</f>
        <v>11132.324935999999</v>
      </c>
      <c r="H48" s="6">
        <f t="shared" si="11"/>
        <v>0</v>
      </c>
      <c r="I48" s="6">
        <f t="shared" si="11"/>
        <v>5564.526000000002</v>
      </c>
      <c r="J48" s="6">
        <f t="shared" si="11"/>
        <v>39.24568</v>
      </c>
      <c r="K48" s="6">
        <f t="shared" si="11"/>
        <v>101.177</v>
      </c>
      <c r="L48" s="6">
        <f>SUM(L49:L61)</f>
        <v>288.0473</v>
      </c>
      <c r="M48" s="6">
        <f>SUM(M49:M61)</f>
        <v>11.123000000000001</v>
      </c>
      <c r="N48" s="9">
        <f>SUM(C48:M48)</f>
        <v>104907.44339700002</v>
      </c>
      <c r="O48" s="6">
        <f>SUM(O49:O61)</f>
        <v>-15988.859331569998</v>
      </c>
      <c r="P48" s="94">
        <f t="shared" si="9"/>
        <v>88918.58406543003</v>
      </c>
      <c r="Q48" s="6">
        <f>SUM(Q49:Q61)</f>
        <v>0</v>
      </c>
      <c r="R48" s="113">
        <f t="shared" si="10"/>
        <v>88918.58406543003</v>
      </c>
      <c r="S48" s="94">
        <f>R48/$R$11*100</f>
        <v>5.559148738070023</v>
      </c>
    </row>
    <row r="49" spans="1:19" ht="23.25" customHeight="1">
      <c r="A49" s="118"/>
      <c r="B49" s="119" t="s">
        <v>87</v>
      </c>
      <c r="C49" s="120">
        <v>10175.02</v>
      </c>
      <c r="D49" s="10">
        <v>6273.801</v>
      </c>
      <c r="E49" s="95">
        <v>63.196</v>
      </c>
      <c r="F49" s="95">
        <v>25.781</v>
      </c>
      <c r="G49" s="95">
        <v>50.675</v>
      </c>
      <c r="H49" s="95"/>
      <c r="I49" s="61">
        <v>3457.453</v>
      </c>
      <c r="J49" s="10"/>
      <c r="K49" s="61"/>
      <c r="L49" s="10">
        <v>126.59292</v>
      </c>
      <c r="M49" s="10">
        <v>0.564</v>
      </c>
      <c r="N49" s="9">
        <f>SUM(C49:M49)</f>
        <v>20173.082919999997</v>
      </c>
      <c r="O49" s="11"/>
      <c r="P49" s="94">
        <f t="shared" si="9"/>
        <v>20173.082919999997</v>
      </c>
      <c r="Q49" s="11"/>
      <c r="R49" s="113">
        <f t="shared" si="10"/>
        <v>20173.082919999997</v>
      </c>
      <c r="S49" s="94">
        <f>R49/$R$11*100</f>
        <v>1.261211811190997</v>
      </c>
    </row>
    <row r="50" spans="1:19" ht="23.25" customHeight="1">
      <c r="A50" s="118"/>
      <c r="B50" s="119" t="s">
        <v>88</v>
      </c>
      <c r="C50" s="10">
        <v>1523.642</v>
      </c>
      <c r="D50" s="10">
        <v>3922.609</v>
      </c>
      <c r="E50" s="95">
        <v>103.791</v>
      </c>
      <c r="F50" s="95">
        <v>5.341</v>
      </c>
      <c r="G50" s="121">
        <v>8140.718</v>
      </c>
      <c r="H50" s="95">
        <v>0</v>
      </c>
      <c r="I50" s="61">
        <v>1270.255</v>
      </c>
      <c r="J50" s="61"/>
      <c r="K50" s="61">
        <v>3.14</v>
      </c>
      <c r="L50" s="61">
        <v>160.3041</v>
      </c>
      <c r="M50" s="61">
        <v>10.345</v>
      </c>
      <c r="N50" s="9">
        <f>SUM(C50:M50)</f>
        <v>15140.145099999998</v>
      </c>
      <c r="O50" s="7">
        <v>-3674.959</v>
      </c>
      <c r="P50" s="94">
        <f t="shared" si="9"/>
        <v>11465.186099999999</v>
      </c>
      <c r="Q50" s="11"/>
      <c r="R50" s="113">
        <f t="shared" si="10"/>
        <v>11465.186099999999</v>
      </c>
      <c r="S50" s="94">
        <f aca="true" t="shared" si="12" ref="S50:S68">R50/$R$11*100</f>
        <v>0.716798130665833</v>
      </c>
    </row>
    <row r="51" spans="1:19" ht="17.25" customHeight="1">
      <c r="A51" s="118"/>
      <c r="B51" s="119" t="s">
        <v>89</v>
      </c>
      <c r="C51" s="10">
        <v>6982.187</v>
      </c>
      <c r="D51" s="10">
        <v>188.048</v>
      </c>
      <c r="E51" s="95">
        <v>4.006</v>
      </c>
      <c r="F51" s="95">
        <v>0.163</v>
      </c>
      <c r="G51" s="95">
        <v>1.132</v>
      </c>
      <c r="H51" s="95">
        <v>0</v>
      </c>
      <c r="I51" s="61">
        <v>0.001</v>
      </c>
      <c r="J51" s="61">
        <v>0</v>
      </c>
      <c r="K51" s="10">
        <v>98.037</v>
      </c>
      <c r="L51" s="61">
        <v>1.09265</v>
      </c>
      <c r="M51" s="61"/>
      <c r="N51" s="9">
        <f aca="true" t="shared" si="13" ref="N51:N69">SUM(C51:M51)</f>
        <v>7274.666649999999</v>
      </c>
      <c r="O51" s="7">
        <v>-3.6244655700000004</v>
      </c>
      <c r="P51" s="94">
        <f t="shared" si="9"/>
        <v>7271.042184429999</v>
      </c>
      <c r="Q51" s="11"/>
      <c r="R51" s="113">
        <f>P51+Q51</f>
        <v>7271.042184429999</v>
      </c>
      <c r="S51" s="94">
        <f t="shared" si="12"/>
        <v>0.4545821934623319</v>
      </c>
    </row>
    <row r="52" spans="1:19" ht="18.75" customHeight="1">
      <c r="A52" s="118"/>
      <c r="B52" s="119" t="s">
        <v>90</v>
      </c>
      <c r="C52" s="10">
        <v>2304.935</v>
      </c>
      <c r="D52" s="10">
        <v>890.578</v>
      </c>
      <c r="E52" s="95"/>
      <c r="F52" s="95">
        <v>2.185</v>
      </c>
      <c r="G52" s="95"/>
      <c r="H52" s="95"/>
      <c r="I52" s="61">
        <v>259.114</v>
      </c>
      <c r="J52" s="10"/>
      <c r="K52" s="122"/>
      <c r="L52" s="10"/>
      <c r="M52" s="10"/>
      <c r="N52" s="9">
        <f t="shared" si="13"/>
        <v>3456.812</v>
      </c>
      <c r="O52" s="11"/>
      <c r="P52" s="94">
        <f t="shared" si="9"/>
        <v>3456.812</v>
      </c>
      <c r="Q52" s="11"/>
      <c r="R52" s="113">
        <f t="shared" si="10"/>
        <v>3456.812</v>
      </c>
      <c r="S52" s="94">
        <f t="shared" si="12"/>
        <v>0.21611828696467644</v>
      </c>
    </row>
    <row r="53" spans="1:19" ht="24" customHeight="1">
      <c r="A53" s="118"/>
      <c r="B53" s="119" t="s">
        <v>91</v>
      </c>
      <c r="C53" s="10">
        <v>9031.15</v>
      </c>
      <c r="D53" s="61">
        <v>34.136999999999944</v>
      </c>
      <c r="E53" s="123">
        <v>0</v>
      </c>
      <c r="F53" s="123">
        <v>19.048</v>
      </c>
      <c r="G53" s="123">
        <v>2022.03</v>
      </c>
      <c r="H53" s="123">
        <v>0</v>
      </c>
      <c r="I53" s="10">
        <v>32.185</v>
      </c>
      <c r="J53" s="10"/>
      <c r="K53" s="6"/>
      <c r="L53" s="61"/>
      <c r="M53" s="61"/>
      <c r="N53" s="9">
        <f t="shared" si="13"/>
        <v>11138.550000000001</v>
      </c>
      <c r="O53" s="7">
        <v>-10839.457816999997</v>
      </c>
      <c r="P53" s="94">
        <f>N53+O53</f>
        <v>299.0921830000043</v>
      </c>
      <c r="Q53" s="11"/>
      <c r="R53" s="113">
        <f t="shared" si="10"/>
        <v>299.0921830000043</v>
      </c>
      <c r="S53" s="94">
        <f t="shared" si="12"/>
        <v>0.018699104907783953</v>
      </c>
    </row>
    <row r="54" spans="1:19" ht="18" customHeight="1">
      <c r="A54" s="118"/>
      <c r="B54" s="119" t="s">
        <v>92</v>
      </c>
      <c r="C54" s="10">
        <v>3998.09</v>
      </c>
      <c r="D54" s="61">
        <v>121.135322</v>
      </c>
      <c r="E54" s="95">
        <v>0</v>
      </c>
      <c r="F54" s="95">
        <v>0</v>
      </c>
      <c r="G54" s="95"/>
      <c r="H54" s="95"/>
      <c r="I54" s="61">
        <v>46.442</v>
      </c>
      <c r="J54" s="61">
        <v>0.025656</v>
      </c>
      <c r="K54" s="61"/>
      <c r="L54" s="61"/>
      <c r="M54" s="61"/>
      <c r="N54" s="9">
        <f t="shared" si="13"/>
        <v>4165.692978</v>
      </c>
      <c r="O54" s="7">
        <v>-9.76923</v>
      </c>
      <c r="P54" s="94">
        <f>N54+O54</f>
        <v>4155.923748</v>
      </c>
      <c r="Q54" s="11"/>
      <c r="R54" s="113">
        <f t="shared" si="10"/>
        <v>4155.923748</v>
      </c>
      <c r="S54" s="94">
        <f t="shared" si="12"/>
        <v>0.25982643000937794</v>
      </c>
    </row>
    <row r="55" spans="1:19" ht="38.25" customHeight="1">
      <c r="A55" s="118"/>
      <c r="B55" s="124" t="s">
        <v>93</v>
      </c>
      <c r="C55" s="10">
        <v>658.636</v>
      </c>
      <c r="D55" s="61">
        <v>1.942319</v>
      </c>
      <c r="E55" s="61"/>
      <c r="F55" s="61">
        <v>0</v>
      </c>
      <c r="G55" s="61"/>
      <c r="H55" s="95"/>
      <c r="I55" s="61">
        <v>0.102</v>
      </c>
      <c r="J55" s="61">
        <v>0.000429</v>
      </c>
      <c r="K55" s="61"/>
      <c r="L55" s="61"/>
      <c r="M55" s="61"/>
      <c r="N55" s="9">
        <f t="shared" si="13"/>
        <v>660.680748</v>
      </c>
      <c r="O55" s="7">
        <v>-45.335724</v>
      </c>
      <c r="P55" s="94">
        <f t="shared" si="9"/>
        <v>615.345024</v>
      </c>
      <c r="Q55" s="84"/>
      <c r="R55" s="94">
        <f t="shared" si="10"/>
        <v>615.345024</v>
      </c>
      <c r="S55" s="94">
        <f t="shared" si="12"/>
        <v>0.038471086214442014</v>
      </c>
    </row>
    <row r="56" spans="1:19" ht="15">
      <c r="A56" s="118"/>
      <c r="B56" s="119" t="s">
        <v>94</v>
      </c>
      <c r="C56" s="10">
        <v>12500.767</v>
      </c>
      <c r="D56" s="61">
        <v>859.015</v>
      </c>
      <c r="E56" s="95">
        <v>20091.620815</v>
      </c>
      <c r="F56" s="95">
        <v>275.483801</v>
      </c>
      <c r="G56" s="95">
        <v>917.343936</v>
      </c>
      <c r="H56" s="95"/>
      <c r="I56" s="61">
        <v>11.353</v>
      </c>
      <c r="J56" s="61"/>
      <c r="K56" s="61"/>
      <c r="L56" s="61"/>
      <c r="M56" s="61"/>
      <c r="N56" s="9">
        <f t="shared" si="13"/>
        <v>34655.583552</v>
      </c>
      <c r="O56" s="11"/>
      <c r="P56" s="94">
        <f t="shared" si="9"/>
        <v>34655.583552</v>
      </c>
      <c r="Q56" s="11"/>
      <c r="R56" s="113">
        <f t="shared" si="10"/>
        <v>34655.583552</v>
      </c>
      <c r="S56" s="94">
        <f>R56/$R$11*100</f>
        <v>2.1666510504532663</v>
      </c>
    </row>
    <row r="57" spans="1:19" ht="51.75" customHeight="1">
      <c r="A57" s="118"/>
      <c r="B57" s="124" t="s">
        <v>95</v>
      </c>
      <c r="C57" s="10">
        <v>4985.136</v>
      </c>
      <c r="D57" s="61">
        <v>1444.017224</v>
      </c>
      <c r="E57" s="95">
        <v>0.05</v>
      </c>
      <c r="F57" s="95">
        <v>78.352</v>
      </c>
      <c r="G57" s="95">
        <v>0.26</v>
      </c>
      <c r="H57" s="95"/>
      <c r="I57" s="61">
        <v>307.988</v>
      </c>
      <c r="J57" s="61">
        <v>39.219595</v>
      </c>
      <c r="K57" s="61"/>
      <c r="L57" s="61"/>
      <c r="M57" s="61"/>
      <c r="N57" s="9">
        <f t="shared" si="13"/>
        <v>6855.022819000001</v>
      </c>
      <c r="O57" s="89">
        <v>-1255.326937</v>
      </c>
      <c r="P57" s="94">
        <f t="shared" si="9"/>
        <v>5599.695882000001</v>
      </c>
      <c r="Q57" s="11"/>
      <c r="R57" s="113">
        <f t="shared" si="10"/>
        <v>5599.695882000001</v>
      </c>
      <c r="S57" s="94">
        <f t="shared" si="12"/>
        <v>0.3500903958737106</v>
      </c>
    </row>
    <row r="58" spans="1:19" ht="16.5" customHeight="1">
      <c r="A58" s="118"/>
      <c r="B58" s="119" t="s">
        <v>96</v>
      </c>
      <c r="C58" s="10">
        <v>662.863</v>
      </c>
      <c r="D58" s="61">
        <v>370.582</v>
      </c>
      <c r="E58" s="95">
        <v>0.454</v>
      </c>
      <c r="F58" s="95">
        <v>3.765</v>
      </c>
      <c r="G58" s="95">
        <v>0.166</v>
      </c>
      <c r="H58" s="95"/>
      <c r="I58" s="61">
        <v>162.456</v>
      </c>
      <c r="J58" s="61">
        <v>0</v>
      </c>
      <c r="K58" s="61"/>
      <c r="L58" s="61">
        <v>0.05763</v>
      </c>
      <c r="M58" s="61">
        <v>0.214</v>
      </c>
      <c r="N58" s="9">
        <f>SUM(C58:M58)</f>
        <v>1200.55763</v>
      </c>
      <c r="O58" s="7">
        <v>-127.65763</v>
      </c>
      <c r="P58" s="94">
        <f t="shared" si="9"/>
        <v>1072.9</v>
      </c>
      <c r="Q58" s="11"/>
      <c r="R58" s="113">
        <f t="shared" si="10"/>
        <v>1072.9</v>
      </c>
      <c r="S58" s="94">
        <f t="shared" si="12"/>
        <v>0.06707721162863395</v>
      </c>
    </row>
    <row r="59" spans="1:19" ht="52.5" customHeight="1">
      <c r="A59" s="118"/>
      <c r="B59" s="124" t="s">
        <v>97</v>
      </c>
      <c r="C59" s="10">
        <v>83.672</v>
      </c>
      <c r="D59" s="61">
        <v>5.013</v>
      </c>
      <c r="E59" s="95">
        <v>13.705</v>
      </c>
      <c r="F59" s="95"/>
      <c r="G59" s="95"/>
      <c r="H59" s="95"/>
      <c r="I59" s="61">
        <v>0.774</v>
      </c>
      <c r="J59" s="61"/>
      <c r="K59" s="61"/>
      <c r="L59" s="61"/>
      <c r="M59" s="61"/>
      <c r="N59" s="9">
        <f>SUM(C59:M59)</f>
        <v>103.164</v>
      </c>
      <c r="O59" s="7">
        <v>-3.994988</v>
      </c>
      <c r="P59" s="94">
        <f>N59+O59</f>
        <v>99.169012</v>
      </c>
      <c r="Q59" s="11"/>
      <c r="R59" s="113">
        <f t="shared" si="10"/>
        <v>99.169012</v>
      </c>
      <c r="S59" s="94">
        <f>R59/$R$11*100</f>
        <v>0.006200000750234448</v>
      </c>
    </row>
    <row r="60" spans="1:19" ht="33" customHeight="1">
      <c r="A60" s="118"/>
      <c r="B60" s="124" t="s">
        <v>98</v>
      </c>
      <c r="C60" s="10">
        <v>17.676</v>
      </c>
      <c r="D60" s="61">
        <v>3.757</v>
      </c>
      <c r="E60" s="95"/>
      <c r="F60" s="95"/>
      <c r="G60" s="95"/>
      <c r="H60" s="95"/>
      <c r="I60" s="61">
        <v>0</v>
      </c>
      <c r="J60" s="61"/>
      <c r="K60" s="61"/>
      <c r="L60" s="61">
        <v>0</v>
      </c>
      <c r="M60" s="61"/>
      <c r="N60" s="9">
        <f>SUM(C60:M60)</f>
        <v>21.433</v>
      </c>
      <c r="O60" s="7">
        <v>-14.16054</v>
      </c>
      <c r="P60" s="94">
        <f t="shared" si="9"/>
        <v>7.272460000000001</v>
      </c>
      <c r="Q60" s="11"/>
      <c r="R60" s="113">
        <f t="shared" si="10"/>
        <v>7.272460000000001</v>
      </c>
      <c r="S60" s="94">
        <f>R60/$R$11*100</f>
        <v>0.0004546708346358237</v>
      </c>
    </row>
    <row r="61" spans="1:19" s="11" customFormat="1" ht="39" customHeight="1">
      <c r="A61" s="125"/>
      <c r="B61" s="126" t="s">
        <v>99</v>
      </c>
      <c r="C61" s="10">
        <v>45.649</v>
      </c>
      <c r="D61" s="61">
        <v>0</v>
      </c>
      <c r="E61" s="95"/>
      <c r="F61" s="95"/>
      <c r="G61" s="95"/>
      <c r="H61" s="95"/>
      <c r="I61" s="61">
        <v>16.403</v>
      </c>
      <c r="J61" s="94">
        <v>0</v>
      </c>
      <c r="K61" s="94"/>
      <c r="L61" s="61"/>
      <c r="M61" s="61"/>
      <c r="N61" s="9">
        <f t="shared" si="13"/>
        <v>62.052</v>
      </c>
      <c r="O61" s="7">
        <v>-14.573</v>
      </c>
      <c r="P61" s="94">
        <f t="shared" si="9"/>
        <v>47.479</v>
      </c>
      <c r="R61" s="113">
        <f t="shared" si="10"/>
        <v>47.479</v>
      </c>
      <c r="S61" s="94">
        <f t="shared" si="12"/>
        <v>0.0029683651140981556</v>
      </c>
    </row>
    <row r="62" spans="1:19" ht="19.5" customHeight="1">
      <c r="A62" s="118"/>
      <c r="B62" s="117" t="s">
        <v>100</v>
      </c>
      <c r="C62" s="94">
        <f>SUM(C63:C64)</f>
        <v>100.184</v>
      </c>
      <c r="D62" s="94">
        <f>D63+D64</f>
        <v>1483.6480000000001</v>
      </c>
      <c r="E62" s="96">
        <f aca="true" t="shared" si="14" ref="E62:L62">E63+E64</f>
        <v>0</v>
      </c>
      <c r="F62" s="96">
        <f t="shared" si="14"/>
        <v>0</v>
      </c>
      <c r="G62" s="96">
        <f t="shared" si="14"/>
        <v>0</v>
      </c>
      <c r="H62" s="96">
        <f t="shared" si="14"/>
        <v>0</v>
      </c>
      <c r="I62" s="94">
        <f>I63+I64</f>
        <v>47.96</v>
      </c>
      <c r="J62" s="94">
        <f t="shared" si="14"/>
        <v>0</v>
      </c>
      <c r="K62" s="61">
        <f t="shared" si="14"/>
        <v>0</v>
      </c>
      <c r="L62" s="94">
        <f t="shared" si="14"/>
        <v>961.96027</v>
      </c>
      <c r="M62" s="94"/>
      <c r="N62" s="9">
        <f t="shared" si="13"/>
        <v>2593.75227</v>
      </c>
      <c r="O62" s="94">
        <f>O63+O64</f>
        <v>-2.192</v>
      </c>
      <c r="P62" s="94">
        <f t="shared" si="9"/>
        <v>2591.56027</v>
      </c>
      <c r="Q62" s="89">
        <f>Q63+Q64</f>
        <v>0</v>
      </c>
      <c r="R62" s="113">
        <f>P62+Q62</f>
        <v>2591.56027</v>
      </c>
      <c r="S62" s="94">
        <f t="shared" si="12"/>
        <v>0.16202314910909657</v>
      </c>
    </row>
    <row r="63" spans="1:19" ht="19.5" customHeight="1">
      <c r="A63" s="118"/>
      <c r="B63" s="127" t="s">
        <v>101</v>
      </c>
      <c r="C63" s="61">
        <v>100.184</v>
      </c>
      <c r="D63" s="10">
        <v>1470.8100000000002</v>
      </c>
      <c r="E63" s="95">
        <v>0</v>
      </c>
      <c r="F63" s="95">
        <v>0</v>
      </c>
      <c r="G63" s="95">
        <v>0</v>
      </c>
      <c r="H63" s="95"/>
      <c r="I63" s="61">
        <v>47.96</v>
      </c>
      <c r="J63" s="61"/>
      <c r="K63" s="94">
        <v>0</v>
      </c>
      <c r="L63" s="10">
        <v>961.96027</v>
      </c>
      <c r="M63" s="10"/>
      <c r="N63" s="9">
        <f t="shared" si="13"/>
        <v>2580.91427</v>
      </c>
      <c r="O63" s="94">
        <v>-2.192</v>
      </c>
      <c r="P63" s="94">
        <f t="shared" si="9"/>
        <v>2578.72227</v>
      </c>
      <c r="Q63" s="11"/>
      <c r="R63" s="113">
        <f t="shared" si="10"/>
        <v>2578.72227</v>
      </c>
      <c r="S63" s="94">
        <f>R63/$R$11*100</f>
        <v>0.16122052328852768</v>
      </c>
    </row>
    <row r="64" spans="1:19" ht="19.5" customHeight="1">
      <c r="A64" s="118"/>
      <c r="B64" s="127" t="s">
        <v>102</v>
      </c>
      <c r="C64" s="10">
        <v>0</v>
      </c>
      <c r="D64" s="10">
        <v>12.838</v>
      </c>
      <c r="E64" s="123"/>
      <c r="F64" s="123">
        <v>0</v>
      </c>
      <c r="G64" s="123"/>
      <c r="H64" s="123"/>
      <c r="I64" s="61">
        <v>0</v>
      </c>
      <c r="J64" s="94"/>
      <c r="K64" s="94"/>
      <c r="L64" s="10"/>
      <c r="M64" s="10"/>
      <c r="N64" s="9">
        <f t="shared" si="13"/>
        <v>12.838</v>
      </c>
      <c r="O64" s="89"/>
      <c r="P64" s="94">
        <f t="shared" si="9"/>
        <v>12.838</v>
      </c>
      <c r="Q64" s="11"/>
      <c r="R64" s="113">
        <f t="shared" si="10"/>
        <v>12.838</v>
      </c>
      <c r="S64" s="94">
        <f t="shared" si="12"/>
        <v>0.0008026258205689278</v>
      </c>
    </row>
    <row r="65" spans="1:19" ht="23.25" customHeight="1">
      <c r="A65" s="118"/>
      <c r="B65" s="117" t="s">
        <v>80</v>
      </c>
      <c r="C65" s="113">
        <f>C66+C67</f>
        <v>110.043</v>
      </c>
      <c r="D65" s="113">
        <f>D66+D67</f>
        <v>224.644</v>
      </c>
      <c r="E65" s="113">
        <f>E66+E67</f>
        <v>0</v>
      </c>
      <c r="F65" s="113">
        <f>F66+F67</f>
        <v>0</v>
      </c>
      <c r="G65" s="113">
        <f>G66+G67</f>
        <v>0</v>
      </c>
      <c r="H65" s="123"/>
      <c r="I65" s="113">
        <f>I66+I67</f>
        <v>0</v>
      </c>
      <c r="J65" s="94"/>
      <c r="K65" s="94">
        <f>K66+K67</f>
        <v>0</v>
      </c>
      <c r="L65" s="113">
        <f>L66+L67</f>
        <v>7.44467</v>
      </c>
      <c r="M65" s="113">
        <f>M66+M67</f>
        <v>327.891</v>
      </c>
      <c r="N65" s="9">
        <f t="shared" si="13"/>
        <v>670.0226700000001</v>
      </c>
      <c r="O65" s="113">
        <f>O66+O67</f>
        <v>-7.44467</v>
      </c>
      <c r="P65" s="94">
        <f t="shared" si="9"/>
        <v>662.5780000000001</v>
      </c>
      <c r="Q65" s="113">
        <f>Q66+Q67</f>
        <v>-662.5780000000001</v>
      </c>
      <c r="R65" s="113">
        <f t="shared" si="10"/>
        <v>0</v>
      </c>
      <c r="S65" s="94">
        <f t="shared" si="12"/>
        <v>0</v>
      </c>
    </row>
    <row r="66" spans="1:19" ht="15">
      <c r="A66" s="118"/>
      <c r="B66" s="128" t="s">
        <v>103</v>
      </c>
      <c r="C66" s="10">
        <v>0</v>
      </c>
      <c r="D66" s="10">
        <v>0</v>
      </c>
      <c r="E66" s="123">
        <v>0</v>
      </c>
      <c r="F66" s="123">
        <v>0</v>
      </c>
      <c r="G66" s="123"/>
      <c r="H66" s="123">
        <v>0</v>
      </c>
      <c r="I66" s="10"/>
      <c r="J66" s="94"/>
      <c r="K66" s="94"/>
      <c r="L66" s="10"/>
      <c r="M66" s="10"/>
      <c r="N66" s="9">
        <f t="shared" si="13"/>
        <v>0</v>
      </c>
      <c r="O66" s="11"/>
      <c r="P66" s="94">
        <f t="shared" si="9"/>
        <v>0</v>
      </c>
      <c r="Q66" s="11">
        <f>-P66</f>
        <v>0</v>
      </c>
      <c r="R66" s="113"/>
      <c r="S66" s="94">
        <f t="shared" si="12"/>
        <v>0</v>
      </c>
    </row>
    <row r="67" spans="1:19" ht="19.5" customHeight="1">
      <c r="A67" s="118"/>
      <c r="B67" s="128" t="s">
        <v>104</v>
      </c>
      <c r="C67" s="10">
        <v>110.043</v>
      </c>
      <c r="D67" s="10">
        <v>224.644</v>
      </c>
      <c r="E67" s="123">
        <v>0</v>
      </c>
      <c r="F67" s="123">
        <v>0</v>
      </c>
      <c r="G67" s="123"/>
      <c r="H67" s="123">
        <v>0</v>
      </c>
      <c r="I67" s="10">
        <v>0</v>
      </c>
      <c r="J67" s="94"/>
      <c r="K67" s="94"/>
      <c r="L67" s="10">
        <v>7.44467</v>
      </c>
      <c r="M67" s="10">
        <v>327.891</v>
      </c>
      <c r="N67" s="9">
        <f t="shared" si="13"/>
        <v>670.0226700000001</v>
      </c>
      <c r="O67" s="7">
        <v>-7.44467</v>
      </c>
      <c r="P67" s="94">
        <f t="shared" si="9"/>
        <v>662.5780000000001</v>
      </c>
      <c r="Q67" s="11">
        <f>-P67</f>
        <v>-662.5780000000001</v>
      </c>
      <c r="R67" s="113">
        <f t="shared" si="10"/>
        <v>0</v>
      </c>
      <c r="S67" s="94">
        <f t="shared" si="12"/>
        <v>0</v>
      </c>
    </row>
    <row r="68" spans="1:19" ht="34.5" customHeight="1">
      <c r="A68" s="118"/>
      <c r="B68" s="129" t="s">
        <v>105</v>
      </c>
      <c r="C68" s="10">
        <v>-359.442</v>
      </c>
      <c r="D68" s="10">
        <v>-127.495268</v>
      </c>
      <c r="E68" s="123">
        <v>-2.587</v>
      </c>
      <c r="F68" s="123">
        <v>-3.639</v>
      </c>
      <c r="G68" s="123">
        <v>-11.739</v>
      </c>
      <c r="H68" s="123"/>
      <c r="I68" s="123">
        <v>-29.295</v>
      </c>
      <c r="J68" s="123">
        <v>-0.001952</v>
      </c>
      <c r="K68" s="10"/>
      <c r="L68" s="10"/>
      <c r="M68" s="10"/>
      <c r="N68" s="9">
        <f t="shared" si="13"/>
        <v>-534.19922</v>
      </c>
      <c r="O68" s="11"/>
      <c r="P68" s="94">
        <f t="shared" si="9"/>
        <v>-534.19922</v>
      </c>
      <c r="Q68" s="11"/>
      <c r="R68" s="113">
        <f t="shared" si="10"/>
        <v>-534.19922</v>
      </c>
      <c r="S68" s="94">
        <f t="shared" si="12"/>
        <v>-0.03339788809002813</v>
      </c>
    </row>
    <row r="69" spans="2:19" ht="12" customHeight="1">
      <c r="B69" s="129"/>
      <c r="C69" s="10"/>
      <c r="D69" s="10"/>
      <c r="E69" s="123"/>
      <c r="F69" s="123"/>
      <c r="G69" s="123"/>
      <c r="H69" s="123"/>
      <c r="I69" s="6"/>
      <c r="J69" s="94"/>
      <c r="K69" s="10"/>
      <c r="L69" s="10"/>
      <c r="M69" s="10"/>
      <c r="N69" s="9">
        <f t="shared" si="13"/>
        <v>0</v>
      </c>
      <c r="O69" s="11"/>
      <c r="P69" s="94"/>
      <c r="Q69" s="11"/>
      <c r="R69" s="113"/>
      <c r="S69" s="94"/>
    </row>
    <row r="70" spans="2:19" ht="34.5" customHeight="1" thickBot="1">
      <c r="B70" s="130" t="s">
        <v>106</v>
      </c>
      <c r="C70" s="131">
        <f>C20-C47</f>
        <v>-18739.551142999997</v>
      </c>
      <c r="D70" s="131">
        <f>D20-D47</f>
        <v>5216.494049999996</v>
      </c>
      <c r="E70" s="132">
        <f>E20-E47</f>
        <v>-660.0909999999967</v>
      </c>
      <c r="F70" s="132">
        <f>F20-F47</f>
        <v>128.86699999999996</v>
      </c>
      <c r="G70" s="132">
        <f>G20-G47</f>
        <v>-3041.5769999999993</v>
      </c>
      <c r="H70" s="132">
        <f>H20-H47</f>
        <v>0</v>
      </c>
      <c r="I70" s="131">
        <f>I20-I47</f>
        <v>1037.6669999999976</v>
      </c>
      <c r="J70" s="131">
        <f>J20-J47</f>
        <v>18.360056</v>
      </c>
      <c r="K70" s="131">
        <f>K20-K47</f>
        <v>27.33877980999999</v>
      </c>
      <c r="L70" s="131">
        <f>L20-L47</f>
        <v>29.59402</v>
      </c>
      <c r="M70" s="131">
        <f>M20-M47</f>
        <v>-233.3</v>
      </c>
      <c r="N70" s="133">
        <f>SUM(C70:M70)</f>
        <v>-16216.198237189998</v>
      </c>
      <c r="O70" s="131">
        <f>O20-O47</f>
        <v>0</v>
      </c>
      <c r="P70" s="131">
        <f>P20-P47</f>
        <v>-16216.19823718998</v>
      </c>
      <c r="Q70" s="131">
        <f>Q20-Q47</f>
        <v>-826.026</v>
      </c>
      <c r="R70" s="131">
        <f>R20-R47</f>
        <v>-17042.224237189992</v>
      </c>
      <c r="S70" s="134">
        <f>R70/$R$11*100</f>
        <v>-1.0654719748165047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2023-03-22T13:47:32Z</cp:lastPrinted>
  <dcterms:created xsi:type="dcterms:W3CDTF">2023-03-22T13:24:09Z</dcterms:created>
  <dcterms:modified xsi:type="dcterms:W3CDTF">2023-03-22T13:51:51Z</dcterms:modified>
  <cp:category/>
  <cp:version/>
  <cp:contentType/>
  <cp:contentStatus/>
</cp:coreProperties>
</file>