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2 februarie 2024\pt.site\"/>
    </mc:Choice>
  </mc:AlternateContent>
  <bookViews>
    <workbookView xWindow="0" yWindow="0" windowWidth="23040" windowHeight="8904"/>
  </bookViews>
  <sheets>
    <sheet name="februarie 2024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'februarie 2024 '!$A$1:$S$71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'februarie 2024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1" l="1"/>
  <c r="N70" i="1" l="1"/>
  <c r="N69" i="1"/>
  <c r="P69" i="1" s="1"/>
  <c r="R69" i="1" s="1"/>
  <c r="O66" i="1"/>
  <c r="L66" i="1"/>
  <c r="D66" i="1"/>
  <c r="M66" i="1"/>
  <c r="K66" i="1"/>
  <c r="I66" i="1"/>
  <c r="G66" i="1"/>
  <c r="F66" i="1"/>
  <c r="E66" i="1"/>
  <c r="C66" i="1"/>
  <c r="N65" i="1"/>
  <c r="P65" i="1" s="1"/>
  <c r="R65" i="1" s="1"/>
  <c r="O63" i="1"/>
  <c r="Q63" i="1"/>
  <c r="M63" i="1"/>
  <c r="L63" i="1"/>
  <c r="K63" i="1"/>
  <c r="J63" i="1"/>
  <c r="I63" i="1"/>
  <c r="H63" i="1"/>
  <c r="G63" i="1"/>
  <c r="F63" i="1"/>
  <c r="E63" i="1"/>
  <c r="C63" i="1"/>
  <c r="N62" i="1"/>
  <c r="P62" i="1" s="1"/>
  <c r="R62" i="1" s="1"/>
  <c r="N60" i="1"/>
  <c r="N58" i="1"/>
  <c r="P58" i="1" s="1"/>
  <c r="R58" i="1" s="1"/>
  <c r="S58" i="1" s="1"/>
  <c r="N55" i="1"/>
  <c r="P55" i="1" s="1"/>
  <c r="R55" i="1" s="1"/>
  <c r="N54" i="1"/>
  <c r="N53" i="1"/>
  <c r="P53" i="1" s="1"/>
  <c r="R53" i="1" s="1"/>
  <c r="Q49" i="1"/>
  <c r="M49" i="1"/>
  <c r="K49" i="1"/>
  <c r="I49" i="1"/>
  <c r="H49" i="1"/>
  <c r="C49" i="1"/>
  <c r="N46" i="1"/>
  <c r="P46" i="1" s="1"/>
  <c r="R46" i="1" s="1"/>
  <c r="N44" i="1"/>
  <c r="P44" i="1" s="1"/>
  <c r="R44" i="1" s="1"/>
  <c r="N43" i="1"/>
  <c r="P43" i="1" s="1"/>
  <c r="R43" i="1" s="1"/>
  <c r="N42" i="1"/>
  <c r="P42" i="1" s="1"/>
  <c r="N40" i="1"/>
  <c r="P40" i="1" s="1"/>
  <c r="R40" i="1" s="1"/>
  <c r="N37" i="1"/>
  <c r="P37" i="1" s="1"/>
  <c r="R37" i="1" s="1"/>
  <c r="N34" i="1"/>
  <c r="P34" i="1" s="1"/>
  <c r="R34" i="1" s="1"/>
  <c r="N33" i="1"/>
  <c r="P33" i="1" s="1"/>
  <c r="R33" i="1" s="1"/>
  <c r="N32" i="1"/>
  <c r="P32" i="1" s="1"/>
  <c r="R32" i="1" s="1"/>
  <c r="N31" i="1"/>
  <c r="P31" i="1" s="1"/>
  <c r="R31" i="1" s="1"/>
  <c r="S31" i="1" s="1"/>
  <c r="N30" i="1"/>
  <c r="P30" i="1" s="1"/>
  <c r="R30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N24" i="1"/>
  <c r="P24" i="1" s="1"/>
  <c r="R24" i="1" s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O22" i="1" l="1"/>
  <c r="O21" i="1" s="1"/>
  <c r="F22" i="1"/>
  <c r="F21" i="1" s="1"/>
  <c r="F20" i="1" s="1"/>
  <c r="L22" i="1"/>
  <c r="L21" i="1" s="1"/>
  <c r="L20" i="1" s="1"/>
  <c r="H22" i="1"/>
  <c r="J22" i="1"/>
  <c r="J21" i="1" s="1"/>
  <c r="M48" i="1"/>
  <c r="I48" i="1"/>
  <c r="S43" i="1"/>
  <c r="S32" i="1"/>
  <c r="D49" i="1"/>
  <c r="S62" i="1"/>
  <c r="N66" i="1"/>
  <c r="P66" i="1" s="1"/>
  <c r="I22" i="1"/>
  <c r="I21" i="1" s="1"/>
  <c r="I20" i="1" s="1"/>
  <c r="I71" i="1" s="1"/>
  <c r="Q22" i="1"/>
  <c r="Q21" i="1" s="1"/>
  <c r="S27" i="1"/>
  <c r="N36" i="1"/>
  <c r="P36" i="1" s="1"/>
  <c r="R36" i="1" s="1"/>
  <c r="S36" i="1" s="1"/>
  <c r="N39" i="1"/>
  <c r="P39" i="1" s="1"/>
  <c r="R39" i="1" s="1"/>
  <c r="S39" i="1" s="1"/>
  <c r="N41" i="1"/>
  <c r="P41" i="1" s="1"/>
  <c r="R41" i="1" s="1"/>
  <c r="S41" i="1" s="1"/>
  <c r="H48" i="1"/>
  <c r="P60" i="1"/>
  <c r="R60" i="1" s="1"/>
  <c r="S60" i="1" s="1"/>
  <c r="N64" i="1"/>
  <c r="P64" i="1" s="1"/>
  <c r="R64" i="1" s="1"/>
  <c r="S64" i="1" s="1"/>
  <c r="N68" i="1"/>
  <c r="P68" i="1" s="1"/>
  <c r="Q68" i="1" s="1"/>
  <c r="R68" i="1" s="1"/>
  <c r="S68" i="1" s="1"/>
  <c r="J20" i="1"/>
  <c r="D28" i="1"/>
  <c r="S34" i="1"/>
  <c r="S46" i="1"/>
  <c r="S53" i="1"/>
  <c r="S30" i="1"/>
  <c r="N61" i="1"/>
  <c r="P61" i="1" s="1"/>
  <c r="R61" i="1" s="1"/>
  <c r="S61" i="1" s="1"/>
  <c r="S44" i="1"/>
  <c r="L49" i="1"/>
  <c r="L48" i="1" s="1"/>
  <c r="S65" i="1"/>
  <c r="N67" i="1"/>
  <c r="P67" i="1" s="1"/>
  <c r="Q67" i="1" s="1"/>
  <c r="S69" i="1"/>
  <c r="S37" i="1"/>
  <c r="J49" i="1"/>
  <c r="J48" i="1" s="1"/>
  <c r="N59" i="1"/>
  <c r="P59" i="1" s="1"/>
  <c r="R59" i="1" s="1"/>
  <c r="S59" i="1" s="1"/>
  <c r="S67" i="1"/>
  <c r="S40" i="1"/>
  <c r="S55" i="1"/>
  <c r="S24" i="1"/>
  <c r="N51" i="1"/>
  <c r="E22" i="1"/>
  <c r="E21" i="1" s="1"/>
  <c r="E20" i="1" s="1"/>
  <c r="K22" i="1"/>
  <c r="K21" i="1" s="1"/>
  <c r="K20" i="1" s="1"/>
  <c r="N29" i="1"/>
  <c r="P29" i="1" s="1"/>
  <c r="R29" i="1" s="1"/>
  <c r="S29" i="1" s="1"/>
  <c r="S33" i="1"/>
  <c r="N38" i="1"/>
  <c r="O38" i="1" s="1"/>
  <c r="P38" i="1" s="1"/>
  <c r="R38" i="1" s="1"/>
  <c r="S38" i="1" s="1"/>
  <c r="C48" i="1"/>
  <c r="K48" i="1"/>
  <c r="Q42" i="1"/>
  <c r="Q20" i="1" s="1"/>
  <c r="N50" i="1"/>
  <c r="P50" i="1" s="1"/>
  <c r="R50" i="1" s="1"/>
  <c r="S50" i="1" s="1"/>
  <c r="N25" i="1"/>
  <c r="P25" i="1" s="1"/>
  <c r="R25" i="1" s="1"/>
  <c r="S25" i="1" s="1"/>
  <c r="C23" i="1"/>
  <c r="E49" i="1"/>
  <c r="E48" i="1" s="1"/>
  <c r="F49" i="1"/>
  <c r="F48" i="1" s="1"/>
  <c r="C28" i="1"/>
  <c r="G49" i="1"/>
  <c r="G48" i="1" s="1"/>
  <c r="N35" i="1"/>
  <c r="P35" i="1" s="1"/>
  <c r="R35" i="1" s="1"/>
  <c r="S35" i="1" s="1"/>
  <c r="D23" i="1"/>
  <c r="N56" i="1"/>
  <c r="P56" i="1" s="1"/>
  <c r="R56" i="1" s="1"/>
  <c r="N26" i="1"/>
  <c r="P26" i="1" s="1"/>
  <c r="R26" i="1" s="1"/>
  <c r="S26" i="1" s="1"/>
  <c r="N52" i="1"/>
  <c r="P52" i="1" s="1"/>
  <c r="R52" i="1" s="1"/>
  <c r="S52" i="1" s="1"/>
  <c r="N45" i="1"/>
  <c r="P45" i="1" s="1"/>
  <c r="R45" i="1" s="1"/>
  <c r="S45" i="1" s="1"/>
  <c r="G22" i="1"/>
  <c r="G21" i="1" s="1"/>
  <c r="G20" i="1" s="1"/>
  <c r="D63" i="1"/>
  <c r="N63" i="1" s="1"/>
  <c r="P63" i="1" s="1"/>
  <c r="R63" i="1" s="1"/>
  <c r="S63" i="1" s="1"/>
  <c r="F71" i="1" l="1"/>
  <c r="D48" i="1"/>
  <c r="D22" i="1"/>
  <c r="D21" i="1" s="1"/>
  <c r="D20" i="1" s="1"/>
  <c r="D71" i="1" s="1"/>
  <c r="M71" i="1"/>
  <c r="H71" i="1"/>
  <c r="Q66" i="1"/>
  <c r="Q48" i="1" s="1"/>
  <c r="Q71" i="1" s="1"/>
  <c r="N28" i="1"/>
  <c r="P28" i="1" s="1"/>
  <c r="R28" i="1" s="1"/>
  <c r="S28" i="1" s="1"/>
  <c r="N48" i="1"/>
  <c r="L71" i="1"/>
  <c r="K71" i="1"/>
  <c r="J71" i="1"/>
  <c r="N49" i="1"/>
  <c r="N57" i="1"/>
  <c r="P57" i="1" s="1"/>
  <c r="R57" i="1" s="1"/>
  <c r="S57" i="1" s="1"/>
  <c r="R42" i="1"/>
  <c r="S42" i="1" s="1"/>
  <c r="E71" i="1"/>
  <c r="N23" i="1"/>
  <c r="P23" i="1" s="1"/>
  <c r="R23" i="1" s="1"/>
  <c r="S23" i="1" s="1"/>
  <c r="C22" i="1"/>
  <c r="O20" i="1"/>
  <c r="S56" i="1"/>
  <c r="G71" i="1"/>
  <c r="R66" i="1" l="1"/>
  <c r="S66" i="1" s="1"/>
  <c r="N22" i="1"/>
  <c r="P22" i="1" s="1"/>
  <c r="R22" i="1" s="1"/>
  <c r="S22" i="1" s="1"/>
  <c r="C21" i="1"/>
  <c r="C20" i="1" l="1"/>
  <c r="N21" i="1"/>
  <c r="P21" i="1" s="1"/>
  <c r="R21" i="1" s="1"/>
  <c r="S21" i="1" s="1"/>
  <c r="C71" i="1" l="1"/>
  <c r="N20" i="1"/>
  <c r="P20" i="1" s="1"/>
  <c r="R20" i="1" l="1"/>
  <c r="S20" i="1" l="1"/>
  <c r="P51" i="1" l="1"/>
  <c r="R51" i="1" s="1"/>
  <c r="S51" i="1" s="1"/>
  <c r="O49" i="1" l="1"/>
  <c r="P54" i="1"/>
  <c r="R54" i="1" s="1"/>
  <c r="S54" i="1" s="1"/>
  <c r="O48" i="1" l="1"/>
  <c r="P49" i="1"/>
  <c r="R49" i="1" s="1"/>
  <c r="S49" i="1" s="1"/>
  <c r="O71" i="1" l="1"/>
  <c r="P48" i="1"/>
  <c r="R48" i="1" l="1"/>
  <c r="P71" i="1"/>
  <c r="S48" i="1" l="1"/>
  <c r="R71" i="1"/>
  <c r="S71" i="1" s="1"/>
</calcChain>
</file>

<file path=xl/sharedStrings.xml><?xml version="1.0" encoding="utf-8"?>
<sst xmlns="http://schemas.openxmlformats.org/spreadsheetml/2006/main" count="116" uniqueCount="108">
  <si>
    <t>Anexa nr.1</t>
  </si>
  <si>
    <t xml:space="preserve">BUGETUL GENERAL CONSOLIDAT </t>
  </si>
  <si>
    <t>Realizări 01.01 - 29.02.2024</t>
  </si>
  <si>
    <t>PIB 2024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</si>
  <si>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</si>
  <si>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</si>
  <si>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</si>
  <si>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</si>
  <si>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</si>
  <si>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</si>
  <si>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</si>
  <si>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</si>
  <si>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</si>
  <si>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</si>
  <si>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</si>
  <si>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</si>
  <si>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</si>
  <si>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</si>
  <si>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</si>
  <si>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</si>
  <si>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</si>
  <si>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</si>
  <si>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</si>
  <si>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</si>
  <si>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</si>
  <si>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</si>
  <si>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</si>
  <si>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</si>
  <si>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</si>
  <si>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</si>
  <si>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</si>
  <si>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</si>
  <si>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</si>
  <si>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</si>
  <si>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</si>
  <si>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</si>
  <si>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</si>
  <si>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</si>
  <si>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</si>
  <si>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</si>
  <si>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</si>
  <si>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</si>
  <si>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</si>
  <si>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</si>
  <si>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</si>
  <si>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</si>
  <si>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</si>
  <si>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</si>
  <si>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</si>
  <si>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</si>
  <si>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</si>
  <si>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</si>
  <si>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</si>
  <si>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</si>
  <si>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</si>
  <si>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</si>
  <si>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</si>
  <si>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</si>
  <si>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</si>
  <si>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</si>
  <si>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</si>
  <si>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</si>
  <si>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</si>
  <si>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</si>
  <si>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</si>
  <si>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</si>
  <si>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</si>
  <si>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</si>
  <si>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</si>
  <si>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</si>
  <si>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 xml:space="preserve"> 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</si>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</sst>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0" fontId="1" fillId="0" borderId="0"/>
    <xf numFmtId="0" fontId="1" fillId="0" borderId="0"/>
  </cellStyleXfs>
  <cellXfs count="148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/>
    <xf numFmtId="4" fontId="11" fillId="2" borderId="0" xfId="0" applyNumberFormat="1" applyFont="1" applyFill="1" applyAlignment="1" applyProtection="1">
      <protection locked="0"/>
    </xf>
    <xf numFmtId="165" fontId="2" fillId="2" borderId="0" xfId="0" applyNumberFormat="1" applyFont="1" applyFill="1" applyAlignment="1" applyProtection="1">
      <alignment horizontal="center" vertical="center"/>
      <protection locked="0"/>
    </xf>
    <xf numFmtId="164" fontId="11" fillId="2" borderId="0" xfId="0" applyNumberFormat="1" applyFont="1" applyFill="1" applyAlignment="1" applyProtection="1">
      <protection locked="0"/>
    </xf>
    <xf numFmtId="165" fontId="11" fillId="2" borderId="0" xfId="0" applyNumberFormat="1" applyFont="1" applyFill="1" applyAlignment="1" applyProtection="1"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protection locked="0"/>
    </xf>
    <xf numFmtId="165" fontId="6" fillId="2" borderId="0" xfId="0" applyNumberFormat="1" applyFont="1" applyFill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3" fontId="13" fillId="2" borderId="0" xfId="0" applyNumberFormat="1" applyFont="1" applyFill="1" applyAlignment="1" applyProtection="1"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6" fontId="5" fillId="2" borderId="0" xfId="0" applyNumberFormat="1" applyFont="1" applyFill="1" applyBorder="1" applyAlignment="1" applyProtection="1">
      <alignment horizontal="center"/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Alignment="1" applyProtection="1">
      <alignment horizontal="center"/>
      <protection locked="0"/>
    </xf>
    <xf numFmtId="164" fontId="9" fillId="2" borderId="0" xfId="0" applyNumberFormat="1" applyFont="1" applyFill="1" applyBorder="1" applyAlignment="1" applyProtection="1">
      <protection locked="0"/>
    </xf>
    <xf numFmtId="164" fontId="6" fillId="2" borderId="0" xfId="3" applyNumberFormat="1" applyFont="1" applyFill="1" applyAlignment="1"/>
    <xf numFmtId="164" fontId="7" fillId="2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protection locked="0"/>
    </xf>
    <xf numFmtId="165" fontId="7" fillId="2" borderId="0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protection locked="0"/>
    </xf>
    <xf numFmtId="165" fontId="6" fillId="2" borderId="0" xfId="0" quotePrefix="1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center" vertical="top" readingOrder="1"/>
    </xf>
    <xf numFmtId="164" fontId="4" fillId="2" borderId="1" xfId="0" applyNumberFormat="1" applyFont="1" applyFill="1" applyBorder="1" applyAlignment="1" applyProtection="1">
      <alignment horizontal="center" vertical="top" readingOrder="1"/>
    </xf>
    <xf numFmtId="164" fontId="6" fillId="2" borderId="1" xfId="0" applyNumberFormat="1" applyFont="1" applyFill="1" applyBorder="1" applyAlignment="1" applyProtection="1">
      <alignment horizontal="center" readingOrder="1"/>
      <protection locked="0"/>
    </xf>
    <xf numFmtId="164" fontId="6" fillId="2" borderId="1" xfId="0" applyNumberFormat="1" applyFont="1" applyFill="1" applyBorder="1" applyAlignment="1" applyProtection="1">
      <alignment horizontal="center" vertical="top" readingOrder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2" fillId="2" borderId="0" xfId="0" applyFont="1" applyFill="1" applyBorder="1" applyAlignment="1">
      <alignment horizontal="center" vertical="top" wrapText="1" readingOrder="1"/>
    </xf>
    <xf numFmtId="164" fontId="6" fillId="2" borderId="0" xfId="0" applyNumberFormat="1" applyFont="1" applyFill="1" applyBorder="1" applyAlignment="1" applyProtection="1">
      <alignment horizontal="center" readingOrder="1"/>
      <protection locked="0"/>
    </xf>
    <xf numFmtId="164" fontId="6" fillId="2" borderId="0" xfId="0" applyNumberFormat="1" applyFont="1" applyFill="1" applyBorder="1" applyAlignment="1" applyProtection="1">
      <alignment horizontal="center" vertical="top" readingOrder="1"/>
    </xf>
    <xf numFmtId="164" fontId="2" fillId="2" borderId="0" xfId="0" applyNumberFormat="1" applyFont="1" applyFill="1" applyBorder="1" applyAlignment="1" applyProtection="1">
      <alignment horizontal="center" vertical="top" readingOrder="1"/>
    </xf>
    <xf numFmtId="165" fontId="2" fillId="2" borderId="0" xfId="0" applyNumberFormat="1" applyFont="1" applyFill="1" applyBorder="1" applyAlignment="1" applyProtection="1">
      <alignment horizontal="right"/>
      <protection locked="0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2" fillId="2" borderId="0" xfId="0" applyNumberFormat="1" applyFont="1" applyFill="1" applyBorder="1" applyAlignment="1">
      <alignment horizontal="center" vertical="top" readingOrder="1"/>
    </xf>
    <xf numFmtId="164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 applyProtection="1">
      <alignment horizontal="left" vertical="center" indent="2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left" wrapText="1" indent="3"/>
      <protection locked="0"/>
    </xf>
    <xf numFmtId="164" fontId="2" fillId="2" borderId="0" xfId="0" applyNumberFormat="1" applyFont="1" applyFill="1" applyAlignment="1" applyProtection="1">
      <alignment horizontal="left" indent="4"/>
      <protection locked="0"/>
    </xf>
    <xf numFmtId="164" fontId="2" fillId="2" borderId="0" xfId="0" applyNumberFormat="1" applyFont="1" applyFill="1" applyAlignment="1" applyProtection="1">
      <alignment horizontal="left" wrapText="1" indent="4"/>
      <protection locked="0"/>
    </xf>
    <xf numFmtId="164" fontId="6" fillId="2" borderId="0" xfId="0" applyNumberFormat="1" applyFont="1" applyFill="1" applyAlignment="1" applyProtection="1">
      <alignment horizontal="left" vertical="center" wrapText="1" indent="3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left" vertical="center" wrapText="1" indent="4"/>
    </xf>
    <xf numFmtId="167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3"/>
    </xf>
    <xf numFmtId="164" fontId="6" fillId="2" borderId="0" xfId="0" applyNumberFormat="1" applyFont="1" applyFill="1" applyAlignment="1">
      <alignment horizontal="left" vertical="center" indent="1"/>
    </xf>
    <xf numFmtId="164" fontId="6" fillId="2" borderId="0" xfId="0" quotePrefix="1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1"/>
    </xf>
    <xf numFmtId="164" fontId="6" fillId="2" borderId="0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 applyProtection="1">
      <alignment horizontal="left" vertical="center"/>
    </xf>
    <xf numFmtId="164" fontId="6" fillId="2" borderId="0" xfId="0" applyNumberFormat="1" applyFont="1" applyFill="1" applyAlignment="1" applyProtection="1">
      <alignment vertical="center"/>
    </xf>
    <xf numFmtId="168" fontId="2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indent="1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left" indent="2"/>
    </xf>
    <xf numFmtId="164" fontId="2" fillId="2" borderId="0" xfId="0" quotePrefix="1" applyNumberFormat="1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left" wrapText="1" indent="2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2" fillId="2" borderId="0" xfId="0" applyNumberFormat="1" applyFont="1" applyFill="1" applyAlignment="1" applyProtection="1">
      <alignment horizontal="left" indent="4"/>
    </xf>
    <xf numFmtId="164" fontId="2" fillId="2" borderId="0" xfId="0" applyNumberFormat="1" applyFont="1" applyFill="1" applyAlignment="1">
      <alignment horizontal="left" indent="4"/>
    </xf>
    <xf numFmtId="164" fontId="6" fillId="2" borderId="0" xfId="0" applyNumberFormat="1" applyFont="1" applyFill="1" applyAlignment="1">
      <alignment horizontal="left" wrapText="1" indent="1"/>
    </xf>
    <xf numFmtId="164" fontId="6" fillId="2" borderId="2" xfId="0" applyNumberFormat="1" applyFont="1" applyFill="1" applyBorder="1" applyAlignment="1" applyProtection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</xf>
    <xf numFmtId="4" fontId="6" fillId="2" borderId="2" xfId="1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164" fontId="18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top" readingOrder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readingOrder="1"/>
    </xf>
    <xf numFmtId="164" fontId="6" fillId="2" borderId="2" xfId="0" applyNumberFormat="1" applyFont="1" applyFill="1" applyBorder="1" applyAlignment="1" applyProtection="1">
      <alignment horizontal="center" readingOrder="1"/>
      <protection locked="0"/>
    </xf>
    <xf numFmtId="164" fontId="2" fillId="2" borderId="2" xfId="0" applyNumberFormat="1" applyFont="1" applyFill="1" applyBorder="1" applyAlignment="1" applyProtection="1">
      <alignment horizontal="center" vertical="top" readingOrder="1"/>
    </xf>
    <xf numFmtId="164" fontId="6" fillId="2" borderId="2" xfId="0" applyNumberFormat="1" applyFont="1" applyFill="1" applyBorder="1" applyAlignment="1" applyProtection="1">
      <alignment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0" xfId="2" applyFont="1" applyFill="1" applyBorder="1" applyAlignment="1">
      <alignment horizontal="center"/>
    </xf>
    <xf numFmtId="49" fontId="5" fillId="2" borderId="0" xfId="2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73"/>
  <sheetViews>
    <sheetView showZeros="0" tabSelected="1" view="pageBreakPreview" zoomScale="75" zoomScaleNormal="85" zoomScaleSheetLayoutView="75" workbookViewId="0">
      <pane xSplit="2" ySplit="15" topLeftCell="E66" activePane="bottomRight" state="frozen"/>
      <selection pane="topRight" activeCell="C1" sqref="C1"/>
      <selection pane="bottomLeft" activeCell="A16" sqref="A16"/>
      <selection pane="bottomRight" activeCell="P74" sqref="P74"/>
    </sheetView>
  </sheetViews>
  <sheetFormatPr defaultRowHeight="20.100000000000001" customHeight="1" outlineLevelRow="1" x14ac:dyDescent="0.3"/>
  <cols>
    <col min="1" max="1" width="3.88671875" style="17" customWidth="1"/>
    <col min="2" max="2" width="54.44140625" style="22" customWidth="1"/>
    <col min="3" max="3" width="21.109375" style="22" customWidth="1"/>
    <col min="4" max="4" width="13.6640625" style="22" customWidth="1"/>
    <col min="5" max="5" width="16" style="132" customWidth="1"/>
    <col min="6" max="6" width="12.6640625" style="132" customWidth="1"/>
    <col min="7" max="7" width="15.6640625" style="132" customWidth="1"/>
    <col min="8" max="8" width="10.6640625" style="132" customWidth="1"/>
    <col min="9" max="9" width="15.88671875" style="22" customWidth="1"/>
    <col min="10" max="10" width="12.6640625" style="22" customWidth="1"/>
    <col min="11" max="11" width="12.88671875" style="22" customWidth="1"/>
    <col min="12" max="12" width="14.33203125" style="22" customWidth="1"/>
    <col min="13" max="13" width="13.6640625" style="22" customWidth="1"/>
    <col min="14" max="14" width="14" style="16" customWidth="1"/>
    <col min="15" max="15" width="11.6640625" style="22" customWidth="1"/>
    <col min="16" max="16" width="12.6640625" style="16" customWidth="1"/>
    <col min="17" max="17" width="11.5546875" style="22" customWidth="1"/>
    <col min="18" max="18" width="15.6640625" style="23" customWidth="1"/>
    <col min="19" max="19" width="9.5546875" style="48" customWidth="1"/>
    <col min="20" max="16384" width="8.88671875" style="17"/>
  </cols>
  <sheetData>
    <row r="1" spans="2:19" ht="23.25" customHeight="1" x14ac:dyDescent="0.3">
      <c r="B1" s="18"/>
      <c r="C1" s="17"/>
      <c r="D1" s="17"/>
      <c r="E1" s="19"/>
      <c r="F1" s="19"/>
      <c r="G1" s="19"/>
      <c r="H1" s="20"/>
      <c r="I1" s="21"/>
      <c r="S1" s="24" t="s">
        <v>0</v>
      </c>
    </row>
    <row r="2" spans="2:19" ht="15" hidden="1" customHeight="1" x14ac:dyDescent="0.3">
      <c r="B2" s="25"/>
      <c r="C2" s="26"/>
      <c r="D2" s="27"/>
      <c r="E2" s="28"/>
      <c r="F2" s="28"/>
      <c r="G2" s="28"/>
      <c r="H2" s="28"/>
      <c r="I2" s="26"/>
      <c r="J2" s="29"/>
      <c r="K2" s="27"/>
      <c r="L2" s="17"/>
      <c r="M2" s="17"/>
      <c r="N2" s="30"/>
      <c r="O2" s="143"/>
      <c r="P2" s="143"/>
      <c r="Q2" s="143"/>
      <c r="R2" s="143"/>
      <c r="S2" s="143"/>
    </row>
    <row r="3" spans="2:19" ht="22.5" customHeight="1" outlineLevel="1" x14ac:dyDescent="0.3">
      <c r="B3" s="144" t="s">
        <v>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2:19" ht="15.6" outlineLevel="1" x14ac:dyDescent="0.3">
      <c r="B4" s="145" t="s">
        <v>2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2:19" ht="15.6" outlineLevel="1" x14ac:dyDescent="0.3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2:19" ht="15.6" outlineLevel="1" x14ac:dyDescent="0.3">
      <c r="B6" s="1"/>
      <c r="C6" s="31"/>
      <c r="D6" s="31">
        <v>0</v>
      </c>
      <c r="E6" s="32"/>
      <c r="F6" s="6"/>
      <c r="G6" s="32"/>
      <c r="H6" s="33"/>
      <c r="I6" s="34"/>
      <c r="J6" s="35"/>
      <c r="K6" s="36"/>
      <c r="L6" s="37"/>
      <c r="M6" s="37"/>
      <c r="N6" s="8"/>
      <c r="O6" s="33"/>
      <c r="P6" s="33"/>
      <c r="Q6" s="33"/>
      <c r="R6" s="33"/>
      <c r="S6" s="33"/>
    </row>
    <row r="7" spans="2:19" ht="15.6" outlineLevel="1" x14ac:dyDescent="0.3">
      <c r="B7" s="2"/>
      <c r="C7" s="32"/>
      <c r="D7" s="32"/>
      <c r="E7" s="32"/>
      <c r="F7" s="32"/>
      <c r="G7" s="32"/>
      <c r="H7" s="38"/>
      <c r="I7" s="39"/>
      <c r="J7" s="40"/>
      <c r="K7" s="40"/>
      <c r="L7" s="38"/>
      <c r="M7" s="32"/>
      <c r="N7" s="38"/>
      <c r="P7" s="38"/>
      <c r="Q7" s="38"/>
      <c r="R7" s="33"/>
      <c r="S7" s="38"/>
    </row>
    <row r="8" spans="2:19" ht="0.6" customHeight="1" outlineLevel="1" x14ac:dyDescent="0.3">
      <c r="B8" s="3"/>
      <c r="C8" s="32"/>
      <c r="D8" s="32"/>
      <c r="E8" s="32"/>
      <c r="F8" s="38"/>
      <c r="G8" s="32"/>
      <c r="H8" s="38"/>
      <c r="I8" s="40"/>
      <c r="J8" s="41"/>
      <c r="K8" s="42"/>
      <c r="L8" s="38"/>
      <c r="M8" s="38"/>
      <c r="N8" s="38"/>
      <c r="O8" s="38"/>
      <c r="P8" s="38"/>
      <c r="Q8" s="38"/>
      <c r="R8" s="33"/>
      <c r="S8" s="38"/>
    </row>
    <row r="9" spans="2:19" ht="15.6" outlineLevel="1" x14ac:dyDescent="0.3">
      <c r="B9" s="2"/>
      <c r="C9" s="8"/>
      <c r="D9" s="8"/>
      <c r="E9" s="8"/>
      <c r="F9" s="8"/>
      <c r="G9" s="8"/>
      <c r="H9" s="8"/>
      <c r="I9" s="5"/>
      <c r="J9" s="43"/>
      <c r="K9" s="32"/>
      <c r="L9" s="44"/>
      <c r="M9" s="45"/>
      <c r="N9" s="38"/>
      <c r="O9" s="38"/>
      <c r="P9" s="38"/>
      <c r="Q9" s="38"/>
      <c r="R9" s="38"/>
      <c r="S9" s="38"/>
    </row>
    <row r="10" spans="2:19" ht="19.2" customHeight="1" outlineLevel="1" x14ac:dyDescent="0.3">
      <c r="B10" s="4"/>
      <c r="C10" s="5"/>
      <c r="D10" s="8"/>
      <c r="E10" s="5"/>
      <c r="F10" s="5"/>
      <c r="G10" s="5"/>
      <c r="H10" s="8"/>
      <c r="I10" s="8"/>
      <c r="J10" s="35"/>
      <c r="K10" s="46"/>
      <c r="L10" s="44"/>
      <c r="M10" s="47"/>
      <c r="N10" s="37"/>
    </row>
    <row r="11" spans="2:19" ht="19.2" customHeight="1" outlineLevel="1" x14ac:dyDescent="0.3">
      <c r="B11" s="4"/>
      <c r="C11" s="8"/>
      <c r="D11" s="8"/>
      <c r="E11" s="8"/>
      <c r="F11" s="8"/>
      <c r="G11" s="8"/>
      <c r="H11" s="8"/>
      <c r="I11" s="8"/>
      <c r="J11" s="47"/>
      <c r="K11" s="37"/>
      <c r="L11" s="44"/>
      <c r="M11" s="47"/>
      <c r="O11" s="49"/>
      <c r="P11" s="49"/>
      <c r="Q11" s="16" t="s">
        <v>3</v>
      </c>
      <c r="R11" s="50">
        <v>1738900</v>
      </c>
      <c r="S11" s="51"/>
    </row>
    <row r="12" spans="2:19" ht="15.6" outlineLevel="1" x14ac:dyDescent="0.3">
      <c r="B12" s="6"/>
      <c r="C12" s="37"/>
      <c r="D12" s="37"/>
      <c r="E12" s="37"/>
      <c r="F12" s="37"/>
      <c r="G12" s="37"/>
      <c r="H12" s="52"/>
      <c r="I12" s="53"/>
      <c r="J12" s="17"/>
      <c r="K12" s="54"/>
      <c r="L12" s="55"/>
      <c r="M12" s="54"/>
      <c r="N12" s="29"/>
      <c r="O12" s="56"/>
      <c r="P12" s="57"/>
      <c r="Q12" s="56"/>
      <c r="R12" s="58"/>
      <c r="S12" s="59" t="s">
        <v>4</v>
      </c>
    </row>
    <row r="13" spans="2:19" ht="15.6" x14ac:dyDescent="0.3">
      <c r="B13" s="7"/>
      <c r="C13" s="60" t="s">
        <v>5</v>
      </c>
      <c r="D13" s="60" t="s">
        <v>5</v>
      </c>
      <c r="E13" s="61" t="s">
        <v>5</v>
      </c>
      <c r="F13" s="61" t="s">
        <v>5</v>
      </c>
      <c r="G13" s="61" t="s">
        <v>6</v>
      </c>
      <c r="H13" s="61" t="s">
        <v>7</v>
      </c>
      <c r="I13" s="60" t="s">
        <v>5</v>
      </c>
      <c r="J13" s="60" t="s">
        <v>8</v>
      </c>
      <c r="K13" s="60" t="s">
        <v>9</v>
      </c>
      <c r="L13" s="60" t="s">
        <v>9</v>
      </c>
      <c r="M13" s="60" t="s">
        <v>10</v>
      </c>
      <c r="N13" s="62" t="s">
        <v>11</v>
      </c>
      <c r="O13" s="60" t="s">
        <v>12</v>
      </c>
      <c r="P13" s="63" t="s">
        <v>11</v>
      </c>
      <c r="Q13" s="60" t="s">
        <v>13</v>
      </c>
      <c r="R13" s="146" t="s">
        <v>14</v>
      </c>
      <c r="S13" s="146"/>
    </row>
    <row r="14" spans="2:19" ht="15" customHeight="1" x14ac:dyDescent="0.3">
      <c r="B14" s="64"/>
      <c r="C14" s="65" t="s">
        <v>15</v>
      </c>
      <c r="D14" s="65" t="s">
        <v>16</v>
      </c>
      <c r="E14" s="66" t="s">
        <v>17</v>
      </c>
      <c r="F14" s="66" t="s">
        <v>18</v>
      </c>
      <c r="G14" s="66" t="s">
        <v>19</v>
      </c>
      <c r="H14" s="66" t="s">
        <v>20</v>
      </c>
      <c r="I14" s="65" t="s">
        <v>21</v>
      </c>
      <c r="J14" s="65" t="s">
        <v>20</v>
      </c>
      <c r="K14" s="65" t="s">
        <v>22</v>
      </c>
      <c r="L14" s="65" t="s">
        <v>23</v>
      </c>
      <c r="M14" s="67"/>
      <c r="N14" s="68"/>
      <c r="O14" s="65" t="s">
        <v>24</v>
      </c>
      <c r="P14" s="69" t="s">
        <v>25</v>
      </c>
      <c r="Q14" s="70" t="s">
        <v>26</v>
      </c>
      <c r="R14" s="147"/>
      <c r="S14" s="147"/>
    </row>
    <row r="15" spans="2:19" ht="15.75" customHeight="1" x14ac:dyDescent="0.3">
      <c r="B15" s="71"/>
      <c r="C15" s="65" t="s">
        <v>27</v>
      </c>
      <c r="D15" s="65" t="s">
        <v>28</v>
      </c>
      <c r="E15" s="66" t="s">
        <v>29</v>
      </c>
      <c r="F15" s="66" t="s">
        <v>30</v>
      </c>
      <c r="G15" s="66" t="s">
        <v>31</v>
      </c>
      <c r="H15" s="66" t="s">
        <v>32</v>
      </c>
      <c r="I15" s="65" t="s">
        <v>33</v>
      </c>
      <c r="J15" s="65" t="s">
        <v>34</v>
      </c>
      <c r="K15" s="65" t="s">
        <v>35</v>
      </c>
      <c r="L15" s="65" t="s">
        <v>36</v>
      </c>
      <c r="M15" s="32"/>
      <c r="N15" s="68"/>
      <c r="O15" s="65" t="s">
        <v>37</v>
      </c>
      <c r="P15" s="69" t="s">
        <v>38</v>
      </c>
      <c r="Q15" s="70" t="s">
        <v>39</v>
      </c>
      <c r="R15" s="147"/>
      <c r="S15" s="147"/>
    </row>
    <row r="16" spans="2:19" ht="17.399999999999999" x14ac:dyDescent="0.3">
      <c r="B16" s="72"/>
      <c r="C16" s="73"/>
      <c r="D16" s="65" t="s">
        <v>40</v>
      </c>
      <c r="E16" s="66" t="s">
        <v>41</v>
      </c>
      <c r="F16" s="66" t="s">
        <v>42</v>
      </c>
      <c r="G16" s="66" t="s">
        <v>43</v>
      </c>
      <c r="H16" s="66"/>
      <c r="I16" s="65" t="s">
        <v>44</v>
      </c>
      <c r="J16" s="65" t="s">
        <v>45</v>
      </c>
      <c r="K16" s="65"/>
      <c r="L16" s="65" t="s">
        <v>46</v>
      </c>
      <c r="M16" s="32"/>
      <c r="N16" s="68"/>
      <c r="O16" s="65" t="s">
        <v>47</v>
      </c>
      <c r="P16" s="68" t="s">
        <v>48</v>
      </c>
      <c r="Q16" s="70" t="s">
        <v>49</v>
      </c>
      <c r="R16" s="147"/>
      <c r="S16" s="147"/>
    </row>
    <row r="17" spans="2:19" ht="16.2" customHeight="1" x14ac:dyDescent="0.3">
      <c r="B17" s="56"/>
      <c r="C17" s="17"/>
      <c r="D17" s="65" t="s">
        <v>50</v>
      </c>
      <c r="E17" s="66"/>
      <c r="F17" s="66"/>
      <c r="G17" s="66" t="s">
        <v>51</v>
      </c>
      <c r="H17" s="66"/>
      <c r="I17" s="65" t="s">
        <v>52</v>
      </c>
      <c r="J17" s="65"/>
      <c r="K17" s="65"/>
      <c r="L17" s="65" t="s">
        <v>53</v>
      </c>
      <c r="M17" s="65"/>
      <c r="N17" s="68"/>
      <c r="O17" s="65"/>
      <c r="P17" s="68"/>
      <c r="Q17" s="70"/>
      <c r="R17" s="142" t="s">
        <v>54</v>
      </c>
      <c r="S17" s="143" t="s">
        <v>55</v>
      </c>
    </row>
    <row r="18" spans="2:19" ht="51.6" customHeight="1" x14ac:dyDescent="0.3">
      <c r="B18" s="74"/>
      <c r="C18" s="17"/>
      <c r="D18" s="75"/>
      <c r="E18" s="75"/>
      <c r="F18" s="75"/>
      <c r="G18" s="66" t="s">
        <v>56</v>
      </c>
      <c r="H18" s="66"/>
      <c r="I18" s="76" t="s">
        <v>57</v>
      </c>
      <c r="J18" s="65"/>
      <c r="K18" s="65"/>
      <c r="L18" s="76" t="s">
        <v>58</v>
      </c>
      <c r="M18" s="76"/>
      <c r="N18" s="68"/>
      <c r="O18" s="65"/>
      <c r="P18" s="68"/>
      <c r="Q18" s="70"/>
      <c r="R18" s="142"/>
      <c r="S18" s="143"/>
    </row>
    <row r="19" spans="2:19" ht="18.600000000000001" customHeight="1" thickBot="1" x14ac:dyDescent="0.35">
      <c r="B19" s="133"/>
      <c r="C19" s="79"/>
      <c r="D19" s="134"/>
      <c r="E19" s="134"/>
      <c r="F19" s="134"/>
      <c r="G19" s="135"/>
      <c r="H19" s="135"/>
      <c r="I19" s="136"/>
      <c r="J19" s="137"/>
      <c r="K19" s="137"/>
      <c r="L19" s="136"/>
      <c r="M19" s="136"/>
      <c r="N19" s="138"/>
      <c r="O19" s="137"/>
      <c r="P19" s="138"/>
      <c r="Q19" s="139"/>
      <c r="R19" s="140"/>
      <c r="S19" s="141"/>
    </row>
    <row r="20" spans="2:19" s="80" customFormat="1" ht="30.75" customHeight="1" thickTop="1" x14ac:dyDescent="0.3">
      <c r="B20" s="9" t="s">
        <v>59</v>
      </c>
      <c r="C20" s="10">
        <f>C21+C37+C38+C39+C40+C41+C42+C43+C44+C45+C46</f>
        <v>43320.277476999996</v>
      </c>
      <c r="D20" s="10">
        <f t="shared" ref="D20:M20" si="0">D21+D37+D38+D39+D40+D41+D42+D43+D44+D45+D46</f>
        <v>22935.588118000007</v>
      </c>
      <c r="E20" s="10">
        <f t="shared" si="0"/>
        <v>18263.584632999999</v>
      </c>
      <c r="F20" s="10">
        <f t="shared" si="0"/>
        <v>345.94132499999995</v>
      </c>
      <c r="G20" s="10">
        <f t="shared" si="0"/>
        <v>10815.367134</v>
      </c>
      <c r="H20" s="10">
        <f t="shared" si="0"/>
        <v>0</v>
      </c>
      <c r="I20" s="10">
        <f t="shared" si="0"/>
        <v>7661.9510000000009</v>
      </c>
      <c r="J20" s="10">
        <f t="shared" si="0"/>
        <v>41.546991000000006</v>
      </c>
      <c r="K20" s="10">
        <f t="shared" si="0"/>
        <v>218.19427236999999</v>
      </c>
      <c r="L20" s="10">
        <f t="shared" si="0"/>
        <v>1995.6130160000002</v>
      </c>
      <c r="M20" s="10">
        <f t="shared" si="0"/>
        <v>106.384</v>
      </c>
      <c r="N20" s="81">
        <f>SUM(C20:M20)</f>
        <v>105704.44796637002</v>
      </c>
      <c r="O20" s="82">
        <f>O21+O38+O39+O42+O40</f>
        <v>-15662.334921130001</v>
      </c>
      <c r="P20" s="81">
        <f>N20+O20</f>
        <v>90042.113045240025</v>
      </c>
      <c r="Q20" s="82">
        <f>Q21+Q38+Q39+Q42+Q44</f>
        <v>-3369.4670000000001</v>
      </c>
      <c r="R20" s="83">
        <f>P20+Q20</f>
        <v>86672.646045240021</v>
      </c>
      <c r="S20" s="81">
        <f t="shared" ref="S20:S44" si="1">R20/$R$11*100</f>
        <v>4.9843375723296353</v>
      </c>
    </row>
    <row r="21" spans="2:19" s="84" customFormat="1" ht="18.75" customHeight="1" x14ac:dyDescent="0.3">
      <c r="B21" s="77" t="s">
        <v>60</v>
      </c>
      <c r="C21" s="10">
        <f>C22+C35+C36</f>
        <v>32128.136476999996</v>
      </c>
      <c r="D21" s="10">
        <f>D22+D35+D36</f>
        <v>17310.355467000001</v>
      </c>
      <c r="E21" s="12">
        <f>E22+E35+E36</f>
        <v>18263.584632999999</v>
      </c>
      <c r="F21" s="12">
        <f>F22+F35+F36</f>
        <v>345.90532499999995</v>
      </c>
      <c r="G21" s="12">
        <f>G22+G35+G36</f>
        <v>10497.691134000001</v>
      </c>
      <c r="H21" s="12"/>
      <c r="I21" s="10">
        <f>I22+I35+I36</f>
        <v>2932.5719999999997</v>
      </c>
      <c r="J21" s="10">
        <f>J22+J35+J36</f>
        <v>0</v>
      </c>
      <c r="K21" s="85">
        <f>K22+K35+K36</f>
        <v>218.19427236999999</v>
      </c>
      <c r="L21" s="85">
        <f>L22+L35+L36</f>
        <v>242.81428</v>
      </c>
      <c r="M21" s="85">
        <f>M22+M35+M36</f>
        <v>100.36799999999999</v>
      </c>
      <c r="N21" s="81">
        <f t="shared" ref="N21:N45" si="2">SUM(C21:M21)</f>
        <v>82039.621588370006</v>
      </c>
      <c r="O21" s="10">
        <f>O22+O35+O36</f>
        <v>-3721.2374831299994</v>
      </c>
      <c r="P21" s="85">
        <f>N21+O21</f>
        <v>78318.384105240009</v>
      </c>
      <c r="Q21" s="10">
        <f>Q22+Q35+Q36</f>
        <v>0</v>
      </c>
      <c r="R21" s="86">
        <f t="shared" ref="R21:R43" si="3">P21+Q21</f>
        <v>78318.384105240009</v>
      </c>
      <c r="S21" s="85">
        <f t="shared" si="1"/>
        <v>4.503903853311864</v>
      </c>
    </row>
    <row r="22" spans="2:19" ht="28.5" customHeight="1" x14ac:dyDescent="0.25">
      <c r="B22" s="87" t="s">
        <v>61</v>
      </c>
      <c r="C22" s="88">
        <f>C23+C27+C28+C33+C34</f>
        <v>26809.806476999995</v>
      </c>
      <c r="D22" s="88">
        <f>D23+D27+D28+D33+D34</f>
        <v>13121.34</v>
      </c>
      <c r="E22" s="89">
        <f t="shared" ref="E22:L22" si="4">E23+E27+E28+E33+E34</f>
        <v>0</v>
      </c>
      <c r="F22" s="89">
        <f t="shared" si="4"/>
        <v>0</v>
      </c>
      <c r="G22" s="90">
        <f t="shared" si="4"/>
        <v>1211.029</v>
      </c>
      <c r="H22" s="89">
        <f t="shared" si="4"/>
        <v>0</v>
      </c>
      <c r="I22" s="88">
        <f>I23+I27+I28+I33+I34</f>
        <v>329.82299999999998</v>
      </c>
      <c r="J22" s="91">
        <f t="shared" si="4"/>
        <v>0</v>
      </c>
      <c r="K22" s="91">
        <f t="shared" si="4"/>
        <v>0</v>
      </c>
      <c r="L22" s="91">
        <f t="shared" si="4"/>
        <v>0</v>
      </c>
      <c r="M22" s="91"/>
      <c r="N22" s="81">
        <f t="shared" si="2"/>
        <v>41471.998476999994</v>
      </c>
      <c r="O22" s="91">
        <f>O23+O27+O28+O33+O34</f>
        <v>0</v>
      </c>
      <c r="P22" s="88">
        <f t="shared" ref="P22:P43" si="5">N22+O22</f>
        <v>41471.998476999994</v>
      </c>
      <c r="Q22" s="91">
        <f>Q23+Q27+Q28+Q33+Q34</f>
        <v>0</v>
      </c>
      <c r="R22" s="85">
        <f t="shared" si="3"/>
        <v>41471.998476999994</v>
      </c>
      <c r="S22" s="88">
        <f t="shared" si="1"/>
        <v>2.3849559190867788</v>
      </c>
    </row>
    <row r="23" spans="2:19" ht="33.75" customHeight="1" x14ac:dyDescent="0.3">
      <c r="B23" s="92" t="s">
        <v>62</v>
      </c>
      <c r="C23" s="88">
        <f t="shared" ref="C23:H23" si="6">C24+C25+C26</f>
        <v>2114.1693729999993</v>
      </c>
      <c r="D23" s="88">
        <f>D24+D25+D26</f>
        <v>6562.1490000000003</v>
      </c>
      <c r="E23" s="89">
        <f t="shared" si="6"/>
        <v>0</v>
      </c>
      <c r="F23" s="89">
        <f t="shared" si="6"/>
        <v>0</v>
      </c>
      <c r="G23" s="89">
        <f t="shared" si="6"/>
        <v>0</v>
      </c>
      <c r="H23" s="89">
        <f t="shared" si="6"/>
        <v>0</v>
      </c>
      <c r="I23" s="89">
        <f>I24+I25+I26</f>
        <v>0</v>
      </c>
      <c r="J23" s="91">
        <f>J24+J25+J26</f>
        <v>0</v>
      </c>
      <c r="K23" s="8">
        <f>K24+K25+K26</f>
        <v>0</v>
      </c>
      <c r="L23" s="91">
        <f>L24+L25+L26</f>
        <v>0</v>
      </c>
      <c r="M23" s="91">
        <f>M24+M25+M26</f>
        <v>0</v>
      </c>
      <c r="N23" s="81">
        <f t="shared" si="2"/>
        <v>8676.3183730000001</v>
      </c>
      <c r="O23" s="91">
        <f>O24+O25+O26</f>
        <v>0</v>
      </c>
      <c r="P23" s="88">
        <f t="shared" si="5"/>
        <v>8676.3183730000001</v>
      </c>
      <c r="Q23" s="91">
        <f>Q24+Q25+Q26</f>
        <v>0</v>
      </c>
      <c r="R23" s="85">
        <f t="shared" si="3"/>
        <v>8676.3183730000001</v>
      </c>
      <c r="S23" s="88">
        <f t="shared" si="1"/>
        <v>0.49895441790787276</v>
      </c>
    </row>
    <row r="24" spans="2:19" ht="22.5" customHeight="1" x14ac:dyDescent="0.25">
      <c r="B24" s="93" t="s">
        <v>63</v>
      </c>
      <c r="C24" s="8">
        <v>608.92399999999998</v>
      </c>
      <c r="D24" s="8">
        <v>10.141999999999999</v>
      </c>
      <c r="E24" s="89"/>
      <c r="F24" s="89"/>
      <c r="G24" s="89"/>
      <c r="H24" s="89"/>
      <c r="I24" s="88"/>
      <c r="J24" s="8"/>
      <c r="K24" s="8"/>
      <c r="L24" s="8"/>
      <c r="M24" s="8"/>
      <c r="N24" s="81">
        <f t="shared" si="2"/>
        <v>619.06600000000003</v>
      </c>
      <c r="O24" s="8"/>
      <c r="P24" s="88">
        <f t="shared" si="5"/>
        <v>619.06600000000003</v>
      </c>
      <c r="Q24" s="8"/>
      <c r="R24" s="85">
        <f t="shared" si="3"/>
        <v>619.06600000000003</v>
      </c>
      <c r="S24" s="88">
        <f t="shared" si="1"/>
        <v>3.5601012134107775E-2</v>
      </c>
    </row>
    <row r="25" spans="2:19" ht="30" customHeight="1" x14ac:dyDescent="0.25">
      <c r="B25" s="93" t="s">
        <v>64</v>
      </c>
      <c r="C25" s="8">
        <v>1190.0063729999995</v>
      </c>
      <c r="D25" s="8">
        <v>6550.0650000000005</v>
      </c>
      <c r="E25" s="11"/>
      <c r="F25" s="11"/>
      <c r="G25" s="11"/>
      <c r="H25" s="11"/>
      <c r="I25" s="88"/>
      <c r="J25" s="8"/>
      <c r="K25" s="8"/>
      <c r="L25" s="8"/>
      <c r="M25" s="8"/>
      <c r="N25" s="81">
        <f t="shared" si="2"/>
        <v>7740.0713729999998</v>
      </c>
      <c r="O25" s="8"/>
      <c r="P25" s="88">
        <f t="shared" si="5"/>
        <v>7740.0713729999998</v>
      </c>
      <c r="Q25" s="8"/>
      <c r="R25" s="85">
        <f t="shared" si="3"/>
        <v>7740.0713729999998</v>
      </c>
      <c r="S25" s="88">
        <f t="shared" si="1"/>
        <v>0.44511308143078954</v>
      </c>
    </row>
    <row r="26" spans="2:19" ht="36" customHeight="1" x14ac:dyDescent="0.25">
      <c r="B26" s="94" t="s">
        <v>65</v>
      </c>
      <c r="C26" s="8">
        <v>315.23899999999998</v>
      </c>
      <c r="D26" s="8">
        <v>1.9419999999999999</v>
      </c>
      <c r="E26" s="11"/>
      <c r="F26" s="11"/>
      <c r="G26" s="11"/>
      <c r="H26" s="11"/>
      <c r="I26" s="88"/>
      <c r="J26" s="8"/>
      <c r="K26" s="8"/>
      <c r="L26" s="8"/>
      <c r="M26" s="8"/>
      <c r="N26" s="81">
        <f t="shared" si="2"/>
        <v>317.18099999999998</v>
      </c>
      <c r="O26" s="8"/>
      <c r="P26" s="88">
        <f t="shared" si="5"/>
        <v>317.18099999999998</v>
      </c>
      <c r="Q26" s="8"/>
      <c r="R26" s="85">
        <f t="shared" si="3"/>
        <v>317.18099999999998</v>
      </c>
      <c r="S26" s="88">
        <f t="shared" si="1"/>
        <v>1.8240324342975445E-2</v>
      </c>
    </row>
    <row r="27" spans="2:19" ht="23.25" customHeight="1" x14ac:dyDescent="0.3">
      <c r="B27" s="92" t="s">
        <v>66</v>
      </c>
      <c r="C27" s="8">
        <v>0.36699999999999999</v>
      </c>
      <c r="D27" s="8">
        <v>1612.3630000000001</v>
      </c>
      <c r="E27" s="89"/>
      <c r="F27" s="89"/>
      <c r="G27" s="89"/>
      <c r="H27" s="89"/>
      <c r="I27" s="88"/>
      <c r="J27" s="8"/>
      <c r="K27" s="8"/>
      <c r="L27" s="8"/>
      <c r="M27" s="8"/>
      <c r="N27" s="81">
        <f t="shared" si="2"/>
        <v>1612.73</v>
      </c>
      <c r="O27" s="8"/>
      <c r="P27" s="88">
        <f t="shared" si="5"/>
        <v>1612.73</v>
      </c>
      <c r="Q27" s="8"/>
      <c r="R27" s="85">
        <f t="shared" si="3"/>
        <v>1612.73</v>
      </c>
      <c r="S27" s="88">
        <f t="shared" si="1"/>
        <v>9.2744263614928976E-2</v>
      </c>
    </row>
    <row r="28" spans="2:19" ht="36.75" customHeight="1" x14ac:dyDescent="0.25">
      <c r="B28" s="95" t="s">
        <v>67</v>
      </c>
      <c r="C28" s="96">
        <f>SUM(C29:C32)</f>
        <v>24444.836103999998</v>
      </c>
      <c r="D28" s="96">
        <f>D29+D30+D31+D32</f>
        <v>4818.576</v>
      </c>
      <c r="E28" s="11">
        <f t="shared" ref="E28:M28" si="7">E29+E30+E31+E32</f>
        <v>0</v>
      </c>
      <c r="F28" s="11">
        <f t="shared" si="7"/>
        <v>0</v>
      </c>
      <c r="G28" s="97">
        <f t="shared" si="7"/>
        <v>1211.029</v>
      </c>
      <c r="H28" s="11">
        <f t="shared" si="7"/>
        <v>0</v>
      </c>
      <c r="I28" s="96">
        <f>I29+I30+I31+I32</f>
        <v>66.56</v>
      </c>
      <c r="J28" s="8">
        <f t="shared" si="7"/>
        <v>0</v>
      </c>
      <c r="K28" s="8">
        <f t="shared" si="7"/>
        <v>0</v>
      </c>
      <c r="L28" s="8">
        <f t="shared" si="7"/>
        <v>0</v>
      </c>
      <c r="M28" s="8">
        <f t="shared" si="7"/>
        <v>0</v>
      </c>
      <c r="N28" s="81">
        <f t="shared" si="2"/>
        <v>30541.001103999999</v>
      </c>
      <c r="O28" s="8">
        <f>O29+O30+O31</f>
        <v>0</v>
      </c>
      <c r="P28" s="88">
        <f t="shared" si="5"/>
        <v>30541.001103999999</v>
      </c>
      <c r="Q28" s="8">
        <f>Q29+Q30+Q31</f>
        <v>0</v>
      </c>
      <c r="R28" s="85">
        <f t="shared" si="3"/>
        <v>30541.001103999999</v>
      </c>
      <c r="S28" s="88">
        <f>R28/$R$11*100</f>
        <v>1.7563402785669102</v>
      </c>
    </row>
    <row r="29" spans="2:19" ht="25.5" customHeight="1" x14ac:dyDescent="0.25">
      <c r="B29" s="93" t="s">
        <v>68</v>
      </c>
      <c r="C29" s="8">
        <v>16315.998</v>
      </c>
      <c r="D29" s="8">
        <v>4019.4659999999999</v>
      </c>
      <c r="E29" s="89"/>
      <c r="F29" s="89"/>
      <c r="G29" s="89"/>
      <c r="H29" s="89"/>
      <c r="I29" s="88"/>
      <c r="J29" s="8"/>
      <c r="K29" s="8"/>
      <c r="L29" s="8"/>
      <c r="M29" s="8"/>
      <c r="N29" s="81">
        <f t="shared" si="2"/>
        <v>20335.464</v>
      </c>
      <c r="O29" s="8"/>
      <c r="P29" s="88">
        <f t="shared" si="5"/>
        <v>20335.464</v>
      </c>
      <c r="Q29" s="8"/>
      <c r="R29" s="85">
        <f t="shared" si="3"/>
        <v>20335.464</v>
      </c>
      <c r="S29" s="88">
        <f>R29/$R$11*100</f>
        <v>1.1694441313474035</v>
      </c>
    </row>
    <row r="30" spans="2:19" ht="20.25" customHeight="1" x14ac:dyDescent="0.25">
      <c r="B30" s="93" t="s">
        <v>69</v>
      </c>
      <c r="C30" s="8">
        <v>6257.3649999999998</v>
      </c>
      <c r="D30" s="8"/>
      <c r="E30" s="11"/>
      <c r="F30" s="11"/>
      <c r="G30" s="11"/>
      <c r="H30" s="11"/>
      <c r="I30" s="11"/>
      <c r="J30" s="8"/>
      <c r="K30" s="8"/>
      <c r="L30" s="8"/>
      <c r="M30" s="8"/>
      <c r="N30" s="81">
        <f t="shared" si="2"/>
        <v>6257.3649999999998</v>
      </c>
      <c r="O30" s="8"/>
      <c r="P30" s="88">
        <f t="shared" si="5"/>
        <v>6257.3649999999998</v>
      </c>
      <c r="Q30" s="8"/>
      <c r="R30" s="85">
        <f t="shared" si="3"/>
        <v>6257.3649999999998</v>
      </c>
      <c r="S30" s="88">
        <f>R30/$R$11*100</f>
        <v>0.35984616711714301</v>
      </c>
    </row>
    <row r="31" spans="2:19" s="98" customFormat="1" ht="36.75" customHeight="1" x14ac:dyDescent="0.25">
      <c r="B31" s="99" t="s">
        <v>70</v>
      </c>
      <c r="C31" s="8">
        <v>985.22010399999999</v>
      </c>
      <c r="D31" s="8">
        <v>45.182000000000002</v>
      </c>
      <c r="E31" s="11"/>
      <c r="F31" s="11">
        <v>0</v>
      </c>
      <c r="G31" s="11">
        <v>1211.029</v>
      </c>
      <c r="H31" s="11"/>
      <c r="I31" s="8">
        <v>0</v>
      </c>
      <c r="J31" s="8"/>
      <c r="K31" s="8"/>
      <c r="L31" s="8"/>
      <c r="M31" s="8"/>
      <c r="N31" s="81">
        <f t="shared" si="2"/>
        <v>2241.4311040000002</v>
      </c>
      <c r="O31" s="8"/>
      <c r="P31" s="88">
        <f t="shared" si="5"/>
        <v>2241.4311040000002</v>
      </c>
      <c r="Q31" s="8"/>
      <c r="R31" s="85">
        <f t="shared" si="3"/>
        <v>2241.4311040000002</v>
      </c>
      <c r="S31" s="88">
        <f t="shared" si="1"/>
        <v>0.12889936764621313</v>
      </c>
    </row>
    <row r="32" spans="2:19" ht="58.5" customHeight="1" x14ac:dyDescent="0.25">
      <c r="B32" s="99" t="s">
        <v>71</v>
      </c>
      <c r="C32" s="8">
        <v>886.25300000000004</v>
      </c>
      <c r="D32" s="8">
        <v>753.928</v>
      </c>
      <c r="E32" s="11"/>
      <c r="F32" s="11"/>
      <c r="G32" s="11"/>
      <c r="H32" s="11"/>
      <c r="I32" s="8">
        <v>66.56</v>
      </c>
      <c r="J32" s="100"/>
      <c r="K32" s="8"/>
      <c r="L32" s="8"/>
      <c r="M32" s="8"/>
      <c r="N32" s="81">
        <f t="shared" si="2"/>
        <v>1706.741</v>
      </c>
      <c r="O32" s="8"/>
      <c r="P32" s="88">
        <f t="shared" si="5"/>
        <v>1706.741</v>
      </c>
      <c r="Q32" s="8"/>
      <c r="R32" s="85">
        <f t="shared" si="3"/>
        <v>1706.741</v>
      </c>
      <c r="S32" s="88">
        <f t="shared" si="1"/>
        <v>9.8150612456150435E-2</v>
      </c>
    </row>
    <row r="33" spans="2:19" ht="36" customHeight="1" x14ac:dyDescent="0.25">
      <c r="B33" s="95" t="s">
        <v>72</v>
      </c>
      <c r="C33" s="8">
        <v>249.155</v>
      </c>
      <c r="D33" s="8">
        <v>0</v>
      </c>
      <c r="E33" s="11"/>
      <c r="F33" s="11"/>
      <c r="G33" s="11"/>
      <c r="H33" s="11"/>
      <c r="I33" s="8">
        <v>0</v>
      </c>
      <c r="J33" s="8"/>
      <c r="K33" s="8"/>
      <c r="L33" s="8"/>
      <c r="M33" s="8"/>
      <c r="N33" s="81">
        <f t="shared" si="2"/>
        <v>249.155</v>
      </c>
      <c r="O33" s="8"/>
      <c r="P33" s="88">
        <f t="shared" si="5"/>
        <v>249.155</v>
      </c>
      <c r="Q33" s="8"/>
      <c r="R33" s="85">
        <f t="shared" si="3"/>
        <v>249.155</v>
      </c>
      <c r="S33" s="88">
        <f t="shared" si="1"/>
        <v>1.4328311001207662E-2</v>
      </c>
    </row>
    <row r="34" spans="2:19" ht="28.2" customHeight="1" x14ac:dyDescent="0.25">
      <c r="B34" s="101" t="s">
        <v>73</v>
      </c>
      <c r="C34" s="8">
        <v>1.2789999999999999</v>
      </c>
      <c r="D34" s="8">
        <v>128.25200000000001</v>
      </c>
      <c r="E34" s="11"/>
      <c r="F34" s="11"/>
      <c r="G34" s="11"/>
      <c r="H34" s="11"/>
      <c r="I34" s="8">
        <v>263.26299999999998</v>
      </c>
      <c r="J34" s="8"/>
      <c r="K34" s="8"/>
      <c r="L34" s="8"/>
      <c r="M34" s="8"/>
      <c r="N34" s="81">
        <f t="shared" si="2"/>
        <v>392.79399999999998</v>
      </c>
      <c r="O34" s="8"/>
      <c r="P34" s="88">
        <f t="shared" si="5"/>
        <v>392.79399999999998</v>
      </c>
      <c r="Q34" s="8"/>
      <c r="R34" s="85">
        <f t="shared" si="3"/>
        <v>392.79399999999998</v>
      </c>
      <c r="S34" s="88">
        <f t="shared" si="1"/>
        <v>2.258864799585945E-2</v>
      </c>
    </row>
    <row r="35" spans="2:19" ht="24" customHeight="1" x14ac:dyDescent="0.25">
      <c r="B35" s="102" t="s">
        <v>74</v>
      </c>
      <c r="C35" s="8">
        <v>2392.0610000000001</v>
      </c>
      <c r="D35" s="8"/>
      <c r="E35" s="11">
        <v>18251.727632999999</v>
      </c>
      <c r="F35" s="11">
        <v>344.69532499999997</v>
      </c>
      <c r="G35" s="11">
        <v>9275.1041339999992</v>
      </c>
      <c r="H35" s="11"/>
      <c r="I35" s="8">
        <v>0.28799999999999998</v>
      </c>
      <c r="J35" s="8"/>
      <c r="K35" s="8"/>
      <c r="L35" s="8"/>
      <c r="M35" s="8"/>
      <c r="N35" s="81">
        <f>SUM(C35:M35)</f>
        <v>30263.876091999999</v>
      </c>
      <c r="O35" s="103">
        <v>-32.882819999999995</v>
      </c>
      <c r="P35" s="88">
        <f t="shared" si="5"/>
        <v>30230.993272</v>
      </c>
      <c r="Q35" s="8"/>
      <c r="R35" s="85">
        <f t="shared" si="3"/>
        <v>30230.993272</v>
      </c>
      <c r="S35" s="88">
        <f>R35/$R$11*100</f>
        <v>1.7385124660417504</v>
      </c>
    </row>
    <row r="36" spans="2:19" ht="23.4" customHeight="1" x14ac:dyDescent="0.25">
      <c r="B36" s="104" t="s">
        <v>75</v>
      </c>
      <c r="C36" s="8">
        <v>2926.2689999999998</v>
      </c>
      <c r="D36" s="8">
        <v>4189.0154670000002</v>
      </c>
      <c r="E36" s="8">
        <v>11.856999999999999</v>
      </c>
      <c r="F36" s="8">
        <v>1.21</v>
      </c>
      <c r="G36" s="8">
        <v>11.558</v>
      </c>
      <c r="H36" s="11"/>
      <c r="I36" s="8">
        <v>2602.4609999999998</v>
      </c>
      <c r="J36" s="8"/>
      <c r="K36" s="8">
        <v>218.19427236999999</v>
      </c>
      <c r="L36" s="8">
        <v>242.81428</v>
      </c>
      <c r="M36" s="8">
        <v>100.36799999999999</v>
      </c>
      <c r="N36" s="81">
        <f t="shared" si="2"/>
        <v>10303.747019369999</v>
      </c>
      <c r="O36" s="103">
        <v>-3688.3546631299996</v>
      </c>
      <c r="P36" s="88">
        <f t="shared" si="5"/>
        <v>6615.3923562399996</v>
      </c>
      <c r="Q36" s="8"/>
      <c r="R36" s="85">
        <f t="shared" si="3"/>
        <v>6615.3923562399996</v>
      </c>
      <c r="S36" s="88">
        <f t="shared" si="1"/>
        <v>0.38043546818333429</v>
      </c>
    </row>
    <row r="37" spans="2:19" ht="17.399999999999999" customHeight="1" x14ac:dyDescent="0.25">
      <c r="B37" s="105" t="s">
        <v>76</v>
      </c>
      <c r="C37" s="8"/>
      <c r="D37" s="8"/>
      <c r="E37" s="8"/>
      <c r="F37" s="8"/>
      <c r="G37" s="8"/>
      <c r="H37" s="11"/>
      <c r="I37" s="8"/>
      <c r="J37" s="8"/>
      <c r="K37" s="8"/>
      <c r="L37" s="8"/>
      <c r="M37" s="8"/>
      <c r="N37" s="81">
        <f>SUM(C37:M37)</f>
        <v>0</v>
      </c>
      <c r="O37" s="103"/>
      <c r="P37" s="88">
        <f>N37+O37</f>
        <v>0</v>
      </c>
      <c r="Q37" s="8"/>
      <c r="R37" s="85">
        <f>P37+Q37</f>
        <v>0</v>
      </c>
      <c r="S37" s="88">
        <f>R37/$R$11*100</f>
        <v>0</v>
      </c>
    </row>
    <row r="38" spans="2:19" ht="21.6" customHeight="1" x14ac:dyDescent="0.25">
      <c r="B38" s="106" t="s">
        <v>77</v>
      </c>
      <c r="C38" s="8"/>
      <c r="D38" s="8">
        <v>5403.8509910000002</v>
      </c>
      <c r="E38" s="11">
        <v>0</v>
      </c>
      <c r="F38" s="11">
        <v>0</v>
      </c>
      <c r="G38" s="11">
        <v>317.67599999999999</v>
      </c>
      <c r="H38" s="11"/>
      <c r="I38" s="8">
        <v>4442.759</v>
      </c>
      <c r="J38" s="8">
        <v>24.012710999999999</v>
      </c>
      <c r="K38" s="8"/>
      <c r="L38" s="8">
        <v>1752.7987360000002</v>
      </c>
      <c r="M38" s="14"/>
      <c r="N38" s="81">
        <f t="shared" si="2"/>
        <v>11941.097438000001</v>
      </c>
      <c r="O38" s="96">
        <f>-N38</f>
        <v>-11941.097438000001</v>
      </c>
      <c r="P38" s="88">
        <f t="shared" si="5"/>
        <v>0</v>
      </c>
      <c r="Q38" s="8"/>
      <c r="R38" s="85">
        <f t="shared" si="3"/>
        <v>0</v>
      </c>
      <c r="S38" s="88">
        <f t="shared" si="1"/>
        <v>0</v>
      </c>
    </row>
    <row r="39" spans="2:19" ht="23.25" customHeight="1" x14ac:dyDescent="0.25">
      <c r="B39" s="107" t="s">
        <v>78</v>
      </c>
      <c r="C39" s="8">
        <v>23.457999999999998</v>
      </c>
      <c r="D39" s="8">
        <v>63.561999999999998</v>
      </c>
      <c r="E39" s="11"/>
      <c r="F39" s="11"/>
      <c r="G39" s="11"/>
      <c r="H39" s="11"/>
      <c r="I39" s="8">
        <v>80.962000000000003</v>
      </c>
      <c r="J39" s="108"/>
      <c r="K39" s="8"/>
      <c r="L39" s="8"/>
      <c r="M39" s="8"/>
      <c r="N39" s="81">
        <f t="shared" si="2"/>
        <v>167.982</v>
      </c>
      <c r="O39" s="8">
        <v>0</v>
      </c>
      <c r="P39" s="88">
        <f t="shared" si="5"/>
        <v>167.982</v>
      </c>
      <c r="Q39" s="8"/>
      <c r="R39" s="85">
        <f t="shared" si="3"/>
        <v>167.982</v>
      </c>
      <c r="S39" s="88">
        <f t="shared" si="1"/>
        <v>9.6602449824601758E-3</v>
      </c>
    </row>
    <row r="40" spans="2:19" ht="21" customHeight="1" x14ac:dyDescent="0.3">
      <c r="B40" s="58" t="s">
        <v>79</v>
      </c>
      <c r="C40" s="8"/>
      <c r="D40" s="8">
        <v>3.7786E-2</v>
      </c>
      <c r="E40" s="8"/>
      <c r="F40" s="8"/>
      <c r="G40" s="8">
        <v>0</v>
      </c>
      <c r="H40" s="8"/>
      <c r="I40" s="8"/>
      <c r="J40" s="8"/>
      <c r="K40" s="8"/>
      <c r="L40" s="8">
        <v>0</v>
      </c>
      <c r="M40" s="8"/>
      <c r="N40" s="81">
        <f t="shared" si="2"/>
        <v>3.7786E-2</v>
      </c>
      <c r="O40" s="96"/>
      <c r="P40" s="88">
        <f t="shared" si="5"/>
        <v>3.7786E-2</v>
      </c>
      <c r="Q40" s="8"/>
      <c r="R40" s="85">
        <f t="shared" si="3"/>
        <v>3.7786E-2</v>
      </c>
      <c r="S40" s="88">
        <f t="shared" si="1"/>
        <v>2.1729829202369317E-6</v>
      </c>
    </row>
    <row r="41" spans="2:19" ht="33" customHeight="1" x14ac:dyDescent="0.25">
      <c r="B41" s="109" t="s">
        <v>80</v>
      </c>
      <c r="C41" s="8">
        <v>2700.902</v>
      </c>
      <c r="D41" s="8">
        <v>34.258000000000003</v>
      </c>
      <c r="E41" s="8">
        <v>0</v>
      </c>
      <c r="F41" s="8">
        <v>0</v>
      </c>
      <c r="G41" s="8">
        <v>0</v>
      </c>
      <c r="H41" s="8"/>
      <c r="I41" s="8">
        <v>62.314000000000007</v>
      </c>
      <c r="J41" s="8">
        <v>0.285916</v>
      </c>
      <c r="K41" s="8"/>
      <c r="L41" s="8"/>
      <c r="M41" s="8"/>
      <c r="N41" s="81">
        <f t="shared" si="2"/>
        <v>2797.7599159999995</v>
      </c>
      <c r="O41" s="8"/>
      <c r="P41" s="88">
        <f t="shared" si="5"/>
        <v>2797.7599159999995</v>
      </c>
      <c r="Q41" s="8"/>
      <c r="R41" s="85">
        <f t="shared" si="3"/>
        <v>2797.7599159999995</v>
      </c>
      <c r="S41" s="88">
        <f t="shared" si="1"/>
        <v>0.16089251342802918</v>
      </c>
    </row>
    <row r="42" spans="2:19" ht="24" customHeight="1" x14ac:dyDescent="0.3">
      <c r="B42" s="58" t="s">
        <v>81</v>
      </c>
      <c r="C42" s="8">
        <v>3363.451</v>
      </c>
      <c r="D42" s="8"/>
      <c r="E42" s="8"/>
      <c r="F42" s="8"/>
      <c r="G42" s="8"/>
      <c r="H42" s="8"/>
      <c r="I42" s="8">
        <v>0</v>
      </c>
      <c r="J42" s="8"/>
      <c r="K42" s="8"/>
      <c r="L42" s="8"/>
      <c r="M42" s="8">
        <v>6.016</v>
      </c>
      <c r="N42" s="81">
        <f>SUM(C42:M42)</f>
        <v>3369.4670000000001</v>
      </c>
      <c r="O42" s="8"/>
      <c r="P42" s="88">
        <f t="shared" si="5"/>
        <v>3369.4670000000001</v>
      </c>
      <c r="Q42" s="8">
        <f>-P42</f>
        <v>-3369.4670000000001</v>
      </c>
      <c r="R42" s="110">
        <f t="shared" si="3"/>
        <v>0</v>
      </c>
      <c r="S42" s="88">
        <f t="shared" si="1"/>
        <v>0</v>
      </c>
    </row>
    <row r="43" spans="2:19" ht="22.95" customHeight="1" x14ac:dyDescent="0.3">
      <c r="B43" s="111" t="s">
        <v>82</v>
      </c>
      <c r="C43" s="8">
        <v>-35.981000000000002</v>
      </c>
      <c r="D43" s="8">
        <v>3.9E-2</v>
      </c>
      <c r="E43" s="8"/>
      <c r="F43" s="8"/>
      <c r="G43" s="8"/>
      <c r="H43" s="8"/>
      <c r="I43" s="8">
        <v>0</v>
      </c>
      <c r="J43" s="8"/>
      <c r="K43" s="8"/>
      <c r="L43" s="8"/>
      <c r="M43" s="8"/>
      <c r="N43" s="81">
        <f t="shared" si="2"/>
        <v>-35.942</v>
      </c>
      <c r="O43" s="8"/>
      <c r="P43" s="88">
        <f t="shared" si="5"/>
        <v>-35.942</v>
      </c>
      <c r="Q43" s="8"/>
      <c r="R43" s="110">
        <f t="shared" si="3"/>
        <v>-35.942</v>
      </c>
      <c r="S43" s="88">
        <f t="shared" si="1"/>
        <v>-2.0669388694001954E-3</v>
      </c>
    </row>
    <row r="44" spans="2:19" ht="26.4" customHeight="1" x14ac:dyDescent="0.3">
      <c r="B44" s="111" t="s">
        <v>83</v>
      </c>
      <c r="C44" s="8">
        <v>122.889</v>
      </c>
      <c r="D44" s="8">
        <v>14.287000000000001</v>
      </c>
      <c r="E44" s="8">
        <v>0</v>
      </c>
      <c r="F44" s="8">
        <v>0</v>
      </c>
      <c r="G44" s="8"/>
      <c r="H44" s="8"/>
      <c r="I44" s="8">
        <v>130.815</v>
      </c>
      <c r="J44" s="8"/>
      <c r="K44" s="8"/>
      <c r="L44" s="8"/>
      <c r="M44" s="8"/>
      <c r="N44" s="81">
        <f t="shared" si="2"/>
        <v>267.99099999999999</v>
      </c>
      <c r="O44" s="8"/>
      <c r="P44" s="88">
        <f>N44+O44</f>
        <v>267.99099999999999</v>
      </c>
      <c r="Q44" s="8"/>
      <c r="R44" s="110">
        <f>P44+Q44</f>
        <v>267.99099999999999</v>
      </c>
      <c r="S44" s="88">
        <f t="shared" si="1"/>
        <v>1.5411524526999827E-2</v>
      </c>
    </row>
    <row r="45" spans="2:19" ht="51.6" customHeight="1" x14ac:dyDescent="0.3">
      <c r="B45" s="111" t="s">
        <v>84</v>
      </c>
      <c r="C45" s="8">
        <v>4584.6380000000008</v>
      </c>
      <c r="D45" s="8">
        <v>109.197874</v>
      </c>
      <c r="E45" s="112">
        <v>0</v>
      </c>
      <c r="F45" s="8">
        <v>0</v>
      </c>
      <c r="G45" s="8">
        <v>0</v>
      </c>
      <c r="H45" s="8"/>
      <c r="I45" s="8">
        <v>12.52900000000011</v>
      </c>
      <c r="J45" s="8">
        <v>17.248364000000002</v>
      </c>
      <c r="K45" s="8"/>
      <c r="L45" s="8"/>
      <c r="M45" s="8"/>
      <c r="N45" s="81">
        <f t="shared" si="2"/>
        <v>4723.6132380000017</v>
      </c>
      <c r="O45" s="8"/>
      <c r="P45" s="88">
        <f>N45+O45</f>
        <v>4723.6132380000017</v>
      </c>
      <c r="Q45" s="8"/>
      <c r="R45" s="110">
        <f>P45+Q45</f>
        <v>4723.6132380000017</v>
      </c>
      <c r="S45" s="88">
        <f>R45/$R$11*100</f>
        <v>0.27164375398240281</v>
      </c>
    </row>
    <row r="46" spans="2:19" ht="36" customHeight="1" x14ac:dyDescent="0.25">
      <c r="B46" s="113" t="s">
        <v>85</v>
      </c>
      <c r="C46" s="8">
        <v>432.78400000000005</v>
      </c>
      <c r="D46" s="8"/>
      <c r="E46" s="8">
        <v>0</v>
      </c>
      <c r="F46" s="8">
        <v>3.5999999999999997E-2</v>
      </c>
      <c r="G46" s="8">
        <v>0</v>
      </c>
      <c r="H46" s="114"/>
      <c r="I46" s="114"/>
      <c r="J46" s="114"/>
      <c r="K46" s="114"/>
      <c r="L46" s="114"/>
      <c r="M46" s="114"/>
      <c r="N46" s="81">
        <f>SUM(C46:M46)</f>
        <v>432.82000000000005</v>
      </c>
      <c r="O46" s="8"/>
      <c r="P46" s="88">
        <f>N46+O46</f>
        <v>432.82000000000005</v>
      </c>
      <c r="Q46" s="8"/>
      <c r="R46" s="110">
        <f>P46+Q46</f>
        <v>432.82000000000005</v>
      </c>
      <c r="S46" s="88">
        <f>R46/$R$11*100</f>
        <v>2.4890447984357932E-2</v>
      </c>
    </row>
    <row r="47" spans="2:19" ht="36" customHeight="1" x14ac:dyDescent="0.25">
      <c r="B47" s="113"/>
      <c r="C47" s="8"/>
      <c r="D47" s="8"/>
      <c r="E47" s="8"/>
      <c r="F47" s="8"/>
      <c r="G47" s="8"/>
      <c r="H47" s="114"/>
      <c r="I47" s="114"/>
      <c r="J47" s="114"/>
      <c r="K47" s="114"/>
      <c r="L47" s="114"/>
      <c r="M47" s="114"/>
      <c r="N47" s="81"/>
      <c r="O47" s="8"/>
      <c r="P47" s="88"/>
      <c r="Q47" s="8"/>
      <c r="R47" s="110"/>
      <c r="S47" s="88"/>
    </row>
    <row r="48" spans="2:19" s="84" customFormat="1" ht="30.75" customHeight="1" x14ac:dyDescent="0.3">
      <c r="B48" s="9" t="s">
        <v>86</v>
      </c>
      <c r="C48" s="10">
        <f>C49+C63+C66+C69</f>
        <v>66625.815999999992</v>
      </c>
      <c r="D48" s="10">
        <f t="shared" ref="D48:M48" si="8">D49+D63+D66+D69+D70</f>
        <v>20529.622915</v>
      </c>
      <c r="E48" s="10">
        <f t="shared" si="8"/>
        <v>23293.539633</v>
      </c>
      <c r="F48" s="10">
        <f t="shared" si="8"/>
        <v>363.28610000000003</v>
      </c>
      <c r="G48" s="10">
        <f t="shared" si="8"/>
        <v>12348.935133999999</v>
      </c>
      <c r="H48" s="10">
        <f t="shared" si="8"/>
        <v>0</v>
      </c>
      <c r="I48" s="10">
        <f t="shared" si="8"/>
        <v>6825.5950000000012</v>
      </c>
      <c r="J48" s="10">
        <f t="shared" si="8"/>
        <v>19.230975000000001</v>
      </c>
      <c r="K48" s="10">
        <f t="shared" si="8"/>
        <v>184.554</v>
      </c>
      <c r="L48" s="85">
        <f t="shared" si="8"/>
        <v>1965.2735500000001</v>
      </c>
      <c r="M48" s="85">
        <f t="shared" si="8"/>
        <v>826.28199999999993</v>
      </c>
      <c r="N48" s="85">
        <f>SUM(C48:M48)</f>
        <v>132982.13530699999</v>
      </c>
      <c r="O48" s="10">
        <f>O49+O63+O66+O69+O70</f>
        <v>-15662.334921129999</v>
      </c>
      <c r="P48" s="85">
        <f t="shared" ref="P48:P69" si="9">N48+O48</f>
        <v>117319.80038587</v>
      </c>
      <c r="Q48" s="10">
        <f>Q49+Q63+Q66+Q69+Q70</f>
        <v>-1659.8696999999997</v>
      </c>
      <c r="R48" s="86">
        <f t="shared" ref="R48:R69" si="10">P48+Q48</f>
        <v>115659.93068587</v>
      </c>
      <c r="S48" s="85">
        <f>R48/$R$11*100</f>
        <v>6.6513273153068031</v>
      </c>
    </row>
    <row r="49" spans="1:19" ht="20.100000000000001" customHeight="1" x14ac:dyDescent="0.3">
      <c r="B49" s="115" t="s">
        <v>87</v>
      </c>
      <c r="C49" s="10">
        <f>SUM(C50:C62)</f>
        <v>60658.004000000001</v>
      </c>
      <c r="D49" s="10">
        <f>SUM(D50:D62)</f>
        <v>16354.450394000001</v>
      </c>
      <c r="E49" s="10">
        <f t="shared" ref="E49:K49" si="11">SUM(E50:E62)</f>
        <v>23295.651632999998</v>
      </c>
      <c r="F49" s="10">
        <f>SUM(F50:F62)</f>
        <v>366.85332500000004</v>
      </c>
      <c r="G49" s="10">
        <f>SUM(G50:G62)</f>
        <v>12367.287134</v>
      </c>
      <c r="H49" s="10">
        <f t="shared" si="11"/>
        <v>0</v>
      </c>
      <c r="I49" s="10">
        <f>SUM(I50:I62)</f>
        <v>6676.0880000000006</v>
      </c>
      <c r="J49" s="10">
        <f t="shared" si="11"/>
        <v>19.237499</v>
      </c>
      <c r="K49" s="10">
        <f t="shared" si="11"/>
        <v>184.554</v>
      </c>
      <c r="L49" s="10">
        <f>SUM(L50:L62)</f>
        <v>633.81040000000007</v>
      </c>
      <c r="M49" s="10">
        <f>SUM(M50:M62)</f>
        <v>24.818000000000001</v>
      </c>
      <c r="N49" s="85">
        <f>SUM(C49:M49)</f>
        <v>120580.75438500001</v>
      </c>
      <c r="O49" s="10">
        <f>SUM(O50:O62)</f>
        <v>-15642.97493113</v>
      </c>
      <c r="P49" s="88">
        <f t="shared" si="9"/>
        <v>104937.77945387001</v>
      </c>
      <c r="Q49" s="10">
        <f>SUM(Q50:Q62)</f>
        <v>-532.50699999999995</v>
      </c>
      <c r="R49" s="110">
        <f t="shared" si="10"/>
        <v>104405.27245387001</v>
      </c>
      <c r="S49" s="88">
        <f>R49/$R$11*100</f>
        <v>6.0040987091764917</v>
      </c>
    </row>
    <row r="50" spans="1:19" ht="23.25" customHeight="1" x14ac:dyDescent="0.25">
      <c r="A50" s="116"/>
      <c r="B50" s="117" t="s">
        <v>88</v>
      </c>
      <c r="C50" s="118">
        <v>12824.156999999999</v>
      </c>
      <c r="D50" s="13">
        <v>7095.9696000000004</v>
      </c>
      <c r="E50" s="89">
        <v>77.126999999999995</v>
      </c>
      <c r="F50" s="89">
        <v>32.482999999999997</v>
      </c>
      <c r="G50" s="89">
        <v>74.962999999999994</v>
      </c>
      <c r="H50" s="89"/>
      <c r="I50" s="91">
        <v>3935.8090000000002</v>
      </c>
      <c r="J50" s="13"/>
      <c r="K50" s="91"/>
      <c r="L50" s="13">
        <v>146.99764999999999</v>
      </c>
      <c r="M50" s="13">
        <v>1.23</v>
      </c>
      <c r="N50" s="85">
        <f>SUM(C50:M50)</f>
        <v>24188.736250000002</v>
      </c>
      <c r="O50" s="14"/>
      <c r="P50" s="88">
        <f t="shared" si="9"/>
        <v>24188.736250000002</v>
      </c>
      <c r="Q50" s="14"/>
      <c r="R50" s="110">
        <f t="shared" si="10"/>
        <v>24188.736250000002</v>
      </c>
      <c r="S50" s="88">
        <f>R50/$R$11*100</f>
        <v>1.3910366467306918</v>
      </c>
    </row>
    <row r="51" spans="1:19" ht="23.25" customHeight="1" x14ac:dyDescent="0.25">
      <c r="A51" s="116"/>
      <c r="B51" s="117" t="s">
        <v>89</v>
      </c>
      <c r="C51" s="13">
        <v>2024.1790000000001</v>
      </c>
      <c r="D51" s="13">
        <v>5018.4572860000007</v>
      </c>
      <c r="E51" s="89">
        <v>117.15300000000001</v>
      </c>
      <c r="F51" s="89">
        <v>6.0640000000000001</v>
      </c>
      <c r="G51" s="119">
        <v>9098.2900000000009</v>
      </c>
      <c r="H51" s="89">
        <v>0</v>
      </c>
      <c r="I51" s="91">
        <v>1677.845</v>
      </c>
      <c r="J51" s="91"/>
      <c r="K51" s="91">
        <v>3.7349999999999999</v>
      </c>
      <c r="L51" s="91">
        <v>194.06789000000001</v>
      </c>
      <c r="M51" s="91">
        <v>18.346</v>
      </c>
      <c r="N51" s="85">
        <f>SUM(C51:M51)</f>
        <v>18158.137176000004</v>
      </c>
      <c r="O51" s="96">
        <v>-3768.7440399999996</v>
      </c>
      <c r="P51" s="88">
        <f t="shared" si="9"/>
        <v>14389.393136000004</v>
      </c>
      <c r="Q51" s="14"/>
      <c r="R51" s="110">
        <f t="shared" si="10"/>
        <v>14389.393136000004</v>
      </c>
      <c r="S51" s="88">
        <f>R51/$R$11*100</f>
        <v>0.82749974903674772</v>
      </c>
    </row>
    <row r="52" spans="1:19" ht="17.25" customHeight="1" x14ac:dyDescent="0.25">
      <c r="A52" s="116"/>
      <c r="B52" s="117" t="s">
        <v>90</v>
      </c>
      <c r="C52" s="13">
        <v>6278.0820000000003</v>
      </c>
      <c r="D52" s="13">
        <v>185.09651399999998</v>
      </c>
      <c r="E52" s="89">
        <v>10.319000000000001</v>
      </c>
      <c r="F52" s="89">
        <v>0.45800000000000002</v>
      </c>
      <c r="G52" s="89">
        <v>9.07</v>
      </c>
      <c r="H52" s="89">
        <v>0</v>
      </c>
      <c r="I52" s="91">
        <v>0</v>
      </c>
      <c r="J52" s="91">
        <v>0</v>
      </c>
      <c r="K52" s="13">
        <v>180.81899999999999</v>
      </c>
      <c r="L52" s="91">
        <v>0.80576000000000003</v>
      </c>
      <c r="M52" s="91"/>
      <c r="N52" s="85">
        <f t="shared" ref="N52:N70" si="12">SUM(C52:M52)</f>
        <v>6664.6502740000005</v>
      </c>
      <c r="O52" s="96">
        <v>-2.6473831299999997</v>
      </c>
      <c r="P52" s="88">
        <f t="shared" si="9"/>
        <v>6662.0028908700006</v>
      </c>
      <c r="Q52" s="14"/>
      <c r="R52" s="110">
        <f>P52+Q52</f>
        <v>6662.0028908700006</v>
      </c>
      <c r="S52" s="88">
        <f t="shared" ref="S52:S69" si="13">R52/$R$11*100</f>
        <v>0.38311592908562891</v>
      </c>
    </row>
    <row r="53" spans="1:19" ht="18.75" customHeight="1" x14ac:dyDescent="0.25">
      <c r="A53" s="116"/>
      <c r="B53" s="117" t="s">
        <v>91</v>
      </c>
      <c r="C53" s="13">
        <v>1580.2829999999999</v>
      </c>
      <c r="D53" s="13">
        <v>922.572</v>
      </c>
      <c r="E53" s="89"/>
      <c r="F53" s="89">
        <v>2.2370000000000001</v>
      </c>
      <c r="G53" s="89"/>
      <c r="H53" s="89"/>
      <c r="I53" s="91">
        <v>105.58499999999999</v>
      </c>
      <c r="J53" s="13"/>
      <c r="K53" s="120"/>
      <c r="L53" s="13"/>
      <c r="M53" s="13"/>
      <c r="N53" s="85">
        <f t="shared" si="12"/>
        <v>2610.6770000000001</v>
      </c>
      <c r="O53" s="14"/>
      <c r="P53" s="88">
        <f t="shared" si="9"/>
        <v>2610.6770000000001</v>
      </c>
      <c r="Q53" s="14"/>
      <c r="R53" s="110">
        <f t="shared" si="10"/>
        <v>2610.6770000000001</v>
      </c>
      <c r="S53" s="88">
        <f t="shared" si="13"/>
        <v>0.15013382023118066</v>
      </c>
    </row>
    <row r="54" spans="1:19" ht="24" customHeight="1" x14ac:dyDescent="0.25">
      <c r="A54" s="116"/>
      <c r="B54" s="117" t="s">
        <v>92</v>
      </c>
      <c r="C54" s="13">
        <v>6801.8490000000002</v>
      </c>
      <c r="D54" s="91">
        <v>48.982999999999947</v>
      </c>
      <c r="E54" s="121">
        <v>0</v>
      </c>
      <c r="F54" s="121">
        <v>35.055</v>
      </c>
      <c r="G54" s="121">
        <v>2184.4180000000001</v>
      </c>
      <c r="H54" s="121">
        <v>0</v>
      </c>
      <c r="I54" s="13">
        <v>48.167999999999999</v>
      </c>
      <c r="J54" s="13"/>
      <c r="K54" s="10"/>
      <c r="L54" s="91"/>
      <c r="M54" s="91"/>
      <c r="N54" s="85">
        <f t="shared" si="12"/>
        <v>9118.473</v>
      </c>
      <c r="O54" s="96">
        <v>-8643.435594999999</v>
      </c>
      <c r="P54" s="88">
        <f>N54+O54</f>
        <v>475.03740500000094</v>
      </c>
      <c r="Q54" s="14"/>
      <c r="R54" s="110">
        <f t="shared" si="10"/>
        <v>475.03740500000094</v>
      </c>
      <c r="S54" s="88">
        <f t="shared" si="13"/>
        <v>2.7318270458335781E-2</v>
      </c>
    </row>
    <row r="55" spans="1:19" ht="18" customHeight="1" x14ac:dyDescent="0.25">
      <c r="A55" s="116"/>
      <c r="B55" s="117" t="s">
        <v>93</v>
      </c>
      <c r="C55" s="13">
        <v>4539.0330000000004</v>
      </c>
      <c r="D55" s="91">
        <v>223.70105599999999</v>
      </c>
      <c r="E55" s="89">
        <v>0</v>
      </c>
      <c r="F55" s="89">
        <v>0</v>
      </c>
      <c r="G55" s="89"/>
      <c r="H55" s="89"/>
      <c r="I55" s="91">
        <v>251.43899999999999</v>
      </c>
      <c r="J55" s="91">
        <v>9.6934999999999993E-2</v>
      </c>
      <c r="K55" s="91"/>
      <c r="L55" s="91"/>
      <c r="M55" s="91"/>
      <c r="N55" s="85">
        <f t="shared" si="12"/>
        <v>5014.2699910000001</v>
      </c>
      <c r="O55" s="96">
        <v>-35.422710000000002</v>
      </c>
      <c r="P55" s="88">
        <f>N55+O55</f>
        <v>4978.8472810000003</v>
      </c>
      <c r="Q55" s="14"/>
      <c r="R55" s="110">
        <f t="shared" si="10"/>
        <v>4978.8472810000003</v>
      </c>
      <c r="S55" s="88">
        <f>R55/$R$11*100</f>
        <v>0.28632165627695672</v>
      </c>
    </row>
    <row r="56" spans="1:19" ht="38.25" customHeight="1" x14ac:dyDescent="0.25">
      <c r="A56" s="116"/>
      <c r="B56" s="122" t="s">
        <v>94</v>
      </c>
      <c r="C56" s="13">
        <v>3773.7539999999999</v>
      </c>
      <c r="D56" s="91">
        <v>74.064594999999997</v>
      </c>
      <c r="E56" s="91"/>
      <c r="F56" s="91">
        <v>0</v>
      </c>
      <c r="G56" s="91"/>
      <c r="H56" s="89"/>
      <c r="I56" s="91">
        <v>112.709</v>
      </c>
      <c r="J56" s="91">
        <v>0.285916</v>
      </c>
      <c r="K56" s="91"/>
      <c r="L56" s="91"/>
      <c r="M56" s="91"/>
      <c r="N56" s="85">
        <f t="shared" si="12"/>
        <v>3960.8135109999994</v>
      </c>
      <c r="O56" s="96">
        <v>-1030.0159409999997</v>
      </c>
      <c r="P56" s="88">
        <f t="shared" si="9"/>
        <v>2930.7975699999997</v>
      </c>
      <c r="Q56" s="78"/>
      <c r="R56" s="88">
        <f t="shared" si="10"/>
        <v>2930.7975699999997</v>
      </c>
      <c r="S56" s="88">
        <f t="shared" si="13"/>
        <v>0.16854319224797285</v>
      </c>
    </row>
    <row r="57" spans="1:19" ht="15.6" x14ac:dyDescent="0.25">
      <c r="A57" s="116"/>
      <c r="B57" s="117" t="s">
        <v>95</v>
      </c>
      <c r="C57" s="13">
        <v>13263.602999999999</v>
      </c>
      <c r="D57" s="91">
        <v>1079.3729999999998</v>
      </c>
      <c r="E57" s="89">
        <v>23090.551632999999</v>
      </c>
      <c r="F57" s="89">
        <v>286.403325</v>
      </c>
      <c r="G57" s="89">
        <v>999.96413399999994</v>
      </c>
      <c r="H57" s="89"/>
      <c r="I57" s="91">
        <v>18.434000000000001</v>
      </c>
      <c r="J57" s="91"/>
      <c r="K57" s="91"/>
      <c r="L57" s="91"/>
      <c r="M57" s="91"/>
      <c r="N57" s="85">
        <f t="shared" si="12"/>
        <v>38738.329092</v>
      </c>
      <c r="O57" s="14"/>
      <c r="P57" s="88">
        <f t="shared" si="9"/>
        <v>38738.329092</v>
      </c>
      <c r="Q57" s="14"/>
      <c r="R57" s="110">
        <f t="shared" si="10"/>
        <v>38738.329092</v>
      </c>
      <c r="S57" s="88">
        <f>R57/$R$11*100</f>
        <v>2.2277490995456897</v>
      </c>
    </row>
    <row r="58" spans="1:19" ht="52.2" customHeight="1" x14ac:dyDescent="0.25">
      <c r="A58" s="116"/>
      <c r="B58" s="122" t="s">
        <v>96</v>
      </c>
      <c r="C58" s="13">
        <v>5564.8370000000004</v>
      </c>
      <c r="D58" s="91">
        <v>485.17834300000004</v>
      </c>
      <c r="E58" s="89">
        <v>0</v>
      </c>
      <c r="F58" s="89">
        <v>0</v>
      </c>
      <c r="G58" s="89">
        <v>0</v>
      </c>
      <c r="H58" s="89"/>
      <c r="I58" s="91">
        <v>159.01499999999999</v>
      </c>
      <c r="J58" s="91">
        <v>18.854648000000001</v>
      </c>
      <c r="K58" s="91"/>
      <c r="L58" s="91"/>
      <c r="M58" s="91"/>
      <c r="N58" s="85">
        <f t="shared" si="12"/>
        <v>6227.8849910000017</v>
      </c>
      <c r="O58" s="82">
        <v>-785.36516200000005</v>
      </c>
      <c r="P58" s="88">
        <f t="shared" si="9"/>
        <v>5442.5198290000017</v>
      </c>
      <c r="Q58" s="14"/>
      <c r="R58" s="110">
        <f t="shared" si="10"/>
        <v>5442.5198290000017</v>
      </c>
      <c r="S58" s="88">
        <f>R58/$R$11*100</f>
        <v>0.31298636086031412</v>
      </c>
    </row>
    <row r="59" spans="1:19" ht="16.95" customHeight="1" x14ac:dyDescent="0.25">
      <c r="A59" s="116"/>
      <c r="B59" s="117" t="s">
        <v>97</v>
      </c>
      <c r="C59" s="13">
        <v>1581.8520000000001</v>
      </c>
      <c r="D59" s="91">
        <v>294.86799999999999</v>
      </c>
      <c r="E59" s="89">
        <v>0.501</v>
      </c>
      <c r="F59" s="89">
        <v>4.1100000000000003</v>
      </c>
      <c r="G59" s="89">
        <v>0.58199999999999996</v>
      </c>
      <c r="H59" s="89"/>
      <c r="I59" s="91">
        <v>294.13799999999998</v>
      </c>
      <c r="J59" s="91">
        <v>0</v>
      </c>
      <c r="K59" s="91"/>
      <c r="L59" s="91">
        <v>0</v>
      </c>
      <c r="M59" s="91">
        <v>5.242</v>
      </c>
      <c r="N59" s="85">
        <f>SUM(C59:M59)</f>
        <v>2181.2930000000001</v>
      </c>
      <c r="O59" s="96">
        <v>-210.86</v>
      </c>
      <c r="P59" s="88">
        <f t="shared" si="9"/>
        <v>1970.433</v>
      </c>
      <c r="Q59" s="14"/>
      <c r="R59" s="110">
        <f t="shared" si="10"/>
        <v>1970.433</v>
      </c>
      <c r="S59" s="88">
        <f t="shared" si="13"/>
        <v>0.11331491172580369</v>
      </c>
    </row>
    <row r="60" spans="1:19" ht="52.95" customHeight="1" x14ac:dyDescent="0.25">
      <c r="A60" s="116"/>
      <c r="B60" s="122" t="s">
        <v>98</v>
      </c>
      <c r="C60" s="13">
        <v>679.76199999999994</v>
      </c>
      <c r="D60" s="91">
        <v>139.012</v>
      </c>
      <c r="E60" s="89">
        <v>0</v>
      </c>
      <c r="F60" s="89">
        <v>4.2999999999999997E-2</v>
      </c>
      <c r="G60" s="89"/>
      <c r="H60" s="89"/>
      <c r="I60" s="91">
        <v>2.9129999999999998</v>
      </c>
      <c r="J60" s="91"/>
      <c r="K60" s="91"/>
      <c r="L60" s="91"/>
      <c r="M60" s="91"/>
      <c r="N60" s="85">
        <f>SUM(C60:M60)</f>
        <v>821.7299999999999</v>
      </c>
      <c r="O60" s="96">
        <v>-109.27600000000001</v>
      </c>
      <c r="P60" s="88">
        <f>N60+O60</f>
        <v>712.45399999999995</v>
      </c>
      <c r="Q60" s="14"/>
      <c r="R60" s="110">
        <f t="shared" si="10"/>
        <v>712.45399999999995</v>
      </c>
      <c r="S60" s="88">
        <f>R60/$R$11*100</f>
        <v>4.097153372821899E-2</v>
      </c>
    </row>
    <row r="61" spans="1:19" ht="33" customHeight="1" x14ac:dyDescent="0.25">
      <c r="A61" s="116"/>
      <c r="B61" s="122" t="s">
        <v>99</v>
      </c>
      <c r="C61" s="13">
        <v>1629.835</v>
      </c>
      <c r="D61" s="91">
        <v>787.17499999999995</v>
      </c>
      <c r="E61" s="89"/>
      <c r="F61" s="89"/>
      <c r="G61" s="89"/>
      <c r="H61" s="89"/>
      <c r="I61" s="91">
        <v>46.02</v>
      </c>
      <c r="J61" s="91"/>
      <c r="K61" s="91"/>
      <c r="L61" s="91">
        <v>291.9391</v>
      </c>
      <c r="M61" s="91"/>
      <c r="N61" s="85">
        <f>SUM(C61:M61)</f>
        <v>2754.9691000000003</v>
      </c>
      <c r="O61" s="96">
        <v>-1047.4891</v>
      </c>
      <c r="P61" s="88">
        <f t="shared" si="9"/>
        <v>1707.4800000000002</v>
      </c>
      <c r="Q61" s="14">
        <v>-532.50699999999995</v>
      </c>
      <c r="R61" s="110">
        <f t="shared" si="10"/>
        <v>1174.9730000000004</v>
      </c>
      <c r="S61" s="88">
        <f>R61/$R$11*100</f>
        <v>6.756990051181784E-2</v>
      </c>
    </row>
    <row r="62" spans="1:19" s="14" customFormat="1" ht="39" customHeight="1" x14ac:dyDescent="0.25">
      <c r="A62" s="123"/>
      <c r="B62" s="124" t="s">
        <v>100</v>
      </c>
      <c r="C62" s="13">
        <v>116.77800000000001</v>
      </c>
      <c r="D62" s="91">
        <v>0</v>
      </c>
      <c r="E62" s="89"/>
      <c r="F62" s="89"/>
      <c r="G62" s="89"/>
      <c r="H62" s="89"/>
      <c r="I62" s="91">
        <v>24.013000000000002</v>
      </c>
      <c r="J62" s="88">
        <v>0</v>
      </c>
      <c r="K62" s="88"/>
      <c r="L62" s="91"/>
      <c r="M62" s="91"/>
      <c r="N62" s="85">
        <f t="shared" si="12"/>
        <v>140.791</v>
      </c>
      <c r="O62" s="96">
        <v>-9.7189999999999994</v>
      </c>
      <c r="P62" s="88">
        <f t="shared" si="9"/>
        <v>131.072</v>
      </c>
      <c r="R62" s="110">
        <f t="shared" si="10"/>
        <v>131.072</v>
      </c>
      <c r="S62" s="88">
        <f t="shared" si="13"/>
        <v>7.5376387371326702E-3</v>
      </c>
    </row>
    <row r="63" spans="1:19" ht="20.100000000000001" customHeight="1" x14ac:dyDescent="0.3">
      <c r="A63" s="116"/>
      <c r="B63" s="115" t="s">
        <v>101</v>
      </c>
      <c r="C63" s="88">
        <f>SUM(C64:C65)</f>
        <v>6180.7719999999999</v>
      </c>
      <c r="D63" s="88">
        <f>D64+D65</f>
        <v>4086.9459999999999</v>
      </c>
      <c r="E63" s="90">
        <f t="shared" ref="E63:M63" si="14">E64+E65</f>
        <v>1.274</v>
      </c>
      <c r="F63" s="90">
        <f t="shared" si="14"/>
        <v>0.99977499999999997</v>
      </c>
      <c r="G63" s="90">
        <f t="shared" si="14"/>
        <v>0</v>
      </c>
      <c r="H63" s="90">
        <f t="shared" si="14"/>
        <v>0</v>
      </c>
      <c r="I63" s="88">
        <f>I64+I65</f>
        <v>174.34899999999999</v>
      </c>
      <c r="J63" s="88">
        <f t="shared" si="14"/>
        <v>0</v>
      </c>
      <c r="K63" s="91">
        <f t="shared" si="14"/>
        <v>0</v>
      </c>
      <c r="L63" s="88">
        <f t="shared" si="14"/>
        <v>1324.75316</v>
      </c>
      <c r="M63" s="88">
        <f t="shared" si="14"/>
        <v>0</v>
      </c>
      <c r="N63" s="85">
        <f t="shared" si="12"/>
        <v>11769.093935000001</v>
      </c>
      <c r="O63" s="88">
        <f>O64+O65</f>
        <v>-12.65</v>
      </c>
      <c r="P63" s="88">
        <f t="shared" si="9"/>
        <v>11756.443935000001</v>
      </c>
      <c r="Q63" s="82">
        <f>Q64+Q65</f>
        <v>0</v>
      </c>
      <c r="R63" s="110">
        <f>P63+Q63</f>
        <v>11756.443935000001</v>
      </c>
      <c r="S63" s="88">
        <f>R63/$R$11*100</f>
        <v>0.676085107539249</v>
      </c>
    </row>
    <row r="64" spans="1:19" ht="20.100000000000001" customHeight="1" x14ac:dyDescent="0.25">
      <c r="A64" s="116"/>
      <c r="B64" s="125" t="s">
        <v>102</v>
      </c>
      <c r="C64" s="91">
        <v>6180.7719999999999</v>
      </c>
      <c r="D64" s="13">
        <v>4062.3009999999999</v>
      </c>
      <c r="E64" s="89">
        <v>1.274</v>
      </c>
      <c r="F64" s="89">
        <v>0.99977499999999997</v>
      </c>
      <c r="G64" s="89">
        <v>0</v>
      </c>
      <c r="H64" s="89"/>
      <c r="I64" s="91">
        <v>174.34899999999999</v>
      </c>
      <c r="J64" s="91"/>
      <c r="K64" s="88">
        <v>0</v>
      </c>
      <c r="L64" s="13">
        <v>1324.75316</v>
      </c>
      <c r="M64" s="13"/>
      <c r="N64" s="85">
        <f t="shared" si="12"/>
        <v>11744.448935</v>
      </c>
      <c r="O64" s="88">
        <v>-12.65</v>
      </c>
      <c r="P64" s="88">
        <f t="shared" si="9"/>
        <v>11731.798935000001</v>
      </c>
      <c r="Q64" s="14"/>
      <c r="R64" s="110">
        <f t="shared" si="10"/>
        <v>11731.798935000001</v>
      </c>
      <c r="S64" s="88">
        <f>R64/$R$11*100</f>
        <v>0.67466783225027316</v>
      </c>
    </row>
    <row r="65" spans="1:19" ht="19.5" customHeight="1" x14ac:dyDescent="0.25">
      <c r="A65" s="116"/>
      <c r="B65" s="125" t="s">
        <v>103</v>
      </c>
      <c r="C65" s="13"/>
      <c r="D65" s="13">
        <v>24.645</v>
      </c>
      <c r="E65" s="121"/>
      <c r="F65" s="121">
        <v>0</v>
      </c>
      <c r="G65" s="121"/>
      <c r="H65" s="121"/>
      <c r="I65" s="91">
        <v>0</v>
      </c>
      <c r="J65" s="88"/>
      <c r="K65" s="88"/>
      <c r="L65" s="13"/>
      <c r="M65" s="13"/>
      <c r="N65" s="85">
        <f t="shared" si="12"/>
        <v>24.645</v>
      </c>
      <c r="O65" s="82"/>
      <c r="P65" s="88">
        <f t="shared" si="9"/>
        <v>24.645</v>
      </c>
      <c r="Q65" s="14"/>
      <c r="R65" s="110">
        <f t="shared" si="10"/>
        <v>24.645</v>
      </c>
      <c r="S65" s="88">
        <f t="shared" si="13"/>
        <v>1.4172752889757894E-3</v>
      </c>
    </row>
    <row r="66" spans="1:19" ht="23.25" customHeight="1" x14ac:dyDescent="0.3">
      <c r="A66" s="116"/>
      <c r="B66" s="115" t="s">
        <v>81</v>
      </c>
      <c r="C66" s="110">
        <f>C67+C68</f>
        <v>70.335999999999999</v>
      </c>
      <c r="D66" s="110">
        <f>D67+D68</f>
        <v>255.56269999999998</v>
      </c>
      <c r="E66" s="110">
        <f>E67+E68</f>
        <v>0</v>
      </c>
      <c r="F66" s="110">
        <f>F67+F68</f>
        <v>0</v>
      </c>
      <c r="G66" s="110">
        <f>G67+G68</f>
        <v>0</v>
      </c>
      <c r="H66" s="121"/>
      <c r="I66" s="110">
        <f>I67+I68</f>
        <v>0</v>
      </c>
      <c r="J66" s="88"/>
      <c r="K66" s="88">
        <f>K67+K68</f>
        <v>0</v>
      </c>
      <c r="L66" s="110">
        <f>L67+L68</f>
        <v>6.7099900000000003</v>
      </c>
      <c r="M66" s="110">
        <f>M67+M68</f>
        <v>801.46399999999994</v>
      </c>
      <c r="N66" s="85">
        <f t="shared" si="12"/>
        <v>1134.07269</v>
      </c>
      <c r="O66" s="110">
        <f>O67+O68</f>
        <v>-6.7099900000000003</v>
      </c>
      <c r="P66" s="88">
        <f t="shared" si="9"/>
        <v>1127.3626999999999</v>
      </c>
      <c r="Q66" s="110">
        <f>Q67+Q68</f>
        <v>-1127.3626999999999</v>
      </c>
      <c r="R66" s="110">
        <f t="shared" si="10"/>
        <v>0</v>
      </c>
      <c r="S66" s="88">
        <f t="shared" si="13"/>
        <v>0</v>
      </c>
    </row>
    <row r="67" spans="1:19" ht="15.6" x14ac:dyDescent="0.25">
      <c r="A67" s="116"/>
      <c r="B67" s="126" t="s">
        <v>104</v>
      </c>
      <c r="C67" s="13">
        <v>0</v>
      </c>
      <c r="D67" s="13">
        <v>0</v>
      </c>
      <c r="E67" s="121">
        <v>0</v>
      </c>
      <c r="F67" s="121">
        <v>0</v>
      </c>
      <c r="G67" s="121"/>
      <c r="H67" s="121">
        <v>0</v>
      </c>
      <c r="I67" s="13"/>
      <c r="J67" s="88"/>
      <c r="K67" s="88"/>
      <c r="L67" s="13"/>
      <c r="M67" s="13">
        <v>623.86099999999999</v>
      </c>
      <c r="N67" s="85">
        <f t="shared" si="12"/>
        <v>623.86099999999999</v>
      </c>
      <c r="O67" s="14"/>
      <c r="P67" s="88">
        <f t="shared" si="9"/>
        <v>623.86099999999999</v>
      </c>
      <c r="Q67" s="14">
        <f>-P67</f>
        <v>-623.86099999999999</v>
      </c>
      <c r="R67" s="110"/>
      <c r="S67" s="88">
        <f t="shared" si="13"/>
        <v>0</v>
      </c>
    </row>
    <row r="68" spans="1:19" ht="19.5" customHeight="1" x14ac:dyDescent="0.25">
      <c r="A68" s="116"/>
      <c r="B68" s="126" t="s">
        <v>105</v>
      </c>
      <c r="C68" s="13">
        <v>70.335999999999999</v>
      </c>
      <c r="D68" s="13">
        <v>255.56269999999998</v>
      </c>
      <c r="E68" s="121">
        <v>0</v>
      </c>
      <c r="F68" s="121">
        <v>0</v>
      </c>
      <c r="G68" s="121"/>
      <c r="H68" s="121">
        <v>0</v>
      </c>
      <c r="I68" s="13">
        <v>0</v>
      </c>
      <c r="J68" s="88"/>
      <c r="K68" s="88"/>
      <c r="L68" s="13">
        <v>6.7099900000000003</v>
      </c>
      <c r="M68" s="13">
        <v>177.60300000000001</v>
      </c>
      <c r="N68" s="85">
        <f t="shared" si="12"/>
        <v>510.21168999999998</v>
      </c>
      <c r="O68" s="96">
        <v>-6.7099900000000003</v>
      </c>
      <c r="P68" s="88">
        <f t="shared" si="9"/>
        <v>503.50169999999997</v>
      </c>
      <c r="Q68" s="14">
        <f>-P68</f>
        <v>-503.50169999999997</v>
      </c>
      <c r="R68" s="110">
        <f t="shared" si="10"/>
        <v>0</v>
      </c>
      <c r="S68" s="88">
        <f t="shared" si="13"/>
        <v>0</v>
      </c>
    </row>
    <row r="69" spans="1:19" ht="34.5" customHeight="1" x14ac:dyDescent="0.3">
      <c r="A69" s="116"/>
      <c r="B69" s="127" t="s">
        <v>106</v>
      </c>
      <c r="C69" s="13">
        <v>-283.29599999999999</v>
      </c>
      <c r="D69" s="13">
        <v>-167.33617900000002</v>
      </c>
      <c r="E69" s="121">
        <v>-3.3860000000000001</v>
      </c>
      <c r="F69" s="121">
        <v>-4.5670000000000002</v>
      </c>
      <c r="G69" s="121">
        <v>-18.352</v>
      </c>
      <c r="H69" s="121"/>
      <c r="I69" s="121">
        <v>-24.841999999999999</v>
      </c>
      <c r="J69" s="121">
        <v>-6.5240000000000003E-3</v>
      </c>
      <c r="K69" s="13"/>
      <c r="L69" s="13"/>
      <c r="M69" s="13"/>
      <c r="N69" s="85">
        <f t="shared" si="12"/>
        <v>-501.78570300000001</v>
      </c>
      <c r="O69" s="14"/>
      <c r="P69" s="88">
        <f t="shared" si="9"/>
        <v>-501.78570300000001</v>
      </c>
      <c r="Q69" s="14"/>
      <c r="R69" s="110">
        <f t="shared" si="10"/>
        <v>-501.78570300000001</v>
      </c>
      <c r="S69" s="88">
        <f t="shared" si="13"/>
        <v>-2.8856501408936683E-2</v>
      </c>
    </row>
    <row r="70" spans="1:19" ht="12" customHeight="1" x14ac:dyDescent="0.3">
      <c r="B70" s="127"/>
      <c r="C70" s="13"/>
      <c r="D70" s="13"/>
      <c r="E70" s="121"/>
      <c r="F70" s="121"/>
      <c r="G70" s="121"/>
      <c r="H70" s="121"/>
      <c r="I70" s="10"/>
      <c r="J70" s="88"/>
      <c r="K70" s="13"/>
      <c r="L70" s="13"/>
      <c r="M70" s="13"/>
      <c r="N70" s="85">
        <f t="shared" si="12"/>
        <v>0</v>
      </c>
      <c r="O70" s="14"/>
      <c r="P70" s="88"/>
      <c r="Q70" s="14"/>
      <c r="R70" s="110"/>
      <c r="S70" s="88"/>
    </row>
    <row r="71" spans="1:19" ht="34.5" customHeight="1" thickBot="1" x14ac:dyDescent="0.3">
      <c r="B71" s="128" t="s">
        <v>107</v>
      </c>
      <c r="C71" s="15">
        <f t="shared" ref="C71:M71" si="15">C20-C48</f>
        <v>-23305.538522999996</v>
      </c>
      <c r="D71" s="15">
        <f t="shared" si="15"/>
        <v>2405.965203000007</v>
      </c>
      <c r="E71" s="129">
        <f t="shared" si="15"/>
        <v>-5029.9550000000017</v>
      </c>
      <c r="F71" s="129">
        <f t="shared" si="15"/>
        <v>-17.344775000000084</v>
      </c>
      <c r="G71" s="129">
        <f t="shared" si="15"/>
        <v>-1533.5679999999993</v>
      </c>
      <c r="H71" s="129">
        <f t="shared" si="15"/>
        <v>0</v>
      </c>
      <c r="I71" s="15">
        <f t="shared" si="15"/>
        <v>836.35599999999977</v>
      </c>
      <c r="J71" s="15">
        <f t="shared" si="15"/>
        <v>22.316016000000005</v>
      </c>
      <c r="K71" s="15">
        <f t="shared" si="15"/>
        <v>33.640272369999991</v>
      </c>
      <c r="L71" s="15">
        <f t="shared" si="15"/>
        <v>30.339466000000129</v>
      </c>
      <c r="M71" s="15">
        <f t="shared" si="15"/>
        <v>-719.89799999999991</v>
      </c>
      <c r="N71" s="130">
        <f>SUM(C71:M71)</f>
        <v>-27277.687340629989</v>
      </c>
      <c r="O71" s="15">
        <f>O20-O48</f>
        <v>0</v>
      </c>
      <c r="P71" s="15">
        <f>P20-P48</f>
        <v>-27277.687340629971</v>
      </c>
      <c r="Q71" s="15">
        <f>Q20-Q48</f>
        <v>-1709.5973000000004</v>
      </c>
      <c r="R71" s="15">
        <f>R20-R48</f>
        <v>-28987.28464062998</v>
      </c>
      <c r="S71" s="131">
        <f>R71/$R$11*100</f>
        <v>-1.6669897429771683</v>
      </c>
    </row>
    <row r="72" spans="1:19" ht="20.100000000000001" customHeight="1" thickTop="1" x14ac:dyDescent="0.3"/>
    <row r="73" spans="1:19" ht="20.100000000000001" customHeight="1" x14ac:dyDescent="0.3">
      <c r="O73" s="16"/>
      <c r="Q73" s="16"/>
      <c r="R73" s="16"/>
    </row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februarie 2024 </vt:lpstr>
      <vt:lpstr>'februarie 2024 '!Print_Area</vt:lpstr>
      <vt:lpstr>'februarie 2024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2024-03-22T10:34:37Z</cp:lastPrinted>
  <dcterms:created xsi:type="dcterms:W3CDTF">2024-03-22T10:28:31Z</dcterms:created>
  <dcterms:modified xsi:type="dcterms:W3CDTF">2024-03-25T09:50:16Z</dcterms:modified>
</cp:coreProperties>
</file>