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pril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'aprilie 2023 '!$A$1:$S$71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'aprilie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<sst xmlns="http://schemas.openxmlformats.org/spreadsheetml/2006/main" count="115" uniqueCount="107">
  <si>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</si>
  <si>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</si>
  <si>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01.01 - 30.04.2023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</si>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</sst>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9" fillId="33" borderId="11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0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22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10" xfId="0" applyNumberFormat="1" applyFont="1" applyFill="1" applyBorder="1" applyAlignment="1" applyProtection="1">
      <alignment horizontal="right" vertical="center"/>
      <protection/>
    </xf>
    <xf numFmtId="164" fontId="22" fillId="33" borderId="10" xfId="0" applyNumberFormat="1" applyFont="1" applyFill="1" applyBorder="1" applyAlignment="1">
      <alignment vertical="center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0" xfId="0" applyNumberFormat="1" applyFont="1" applyFill="1" applyBorder="1" applyAlignment="1" applyProtection="1">
      <alignment horizontal="left" vertical="center"/>
      <protection/>
    </xf>
    <xf numFmtId="164" fontId="22" fillId="33" borderId="10" xfId="0" applyNumberFormat="1" applyFont="1" applyFill="1" applyBorder="1" applyAlignment="1" applyProtection="1">
      <alignment horizontal="center" vertical="center"/>
      <protection locked="0"/>
    </xf>
    <xf numFmtId="164" fontId="21" fillId="33" borderId="10" xfId="0" applyNumberFormat="1" applyFont="1" applyFill="1" applyBorder="1" applyAlignment="1" applyProtection="1">
      <alignment horizontal="center" vertical="center"/>
      <protection locked="0"/>
    </xf>
    <xf numFmtId="164" fontId="22" fillId="33" borderId="10" xfId="0" applyNumberFormat="1" applyFont="1" applyFill="1" applyBorder="1" applyAlignment="1" applyProtection="1">
      <alignment horizontal="center" vertical="center"/>
      <protection/>
    </xf>
    <xf numFmtId="4" fontId="22" fillId="33" borderId="10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aprilie%20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23 "/>
      <sheetName val="UAT aprilie 2023"/>
      <sheetName val="consolidari aprilie"/>
      <sheetName val="martie 2023  (valori)"/>
      <sheetName val="UAT martie 2023 (valori)"/>
      <sheetName val="februarie 2023  (valori)"/>
      <sheetName val="UAT februarie 2023 (valori)"/>
      <sheetName val="Sinteza - An 2"/>
      <sheetName val="Sinteza - An 2 (engleza)"/>
      <sheetName val="2023 Engl"/>
      <sheetName val="2022 - 2023"/>
      <sheetName val="Progr.31.03.2023.(Liliana)"/>
      <sheetName val="Sinteza - Anexa program anual"/>
      <sheetName val="program %.exec"/>
      <sheetName val="Sinteza-Anexa program 6 luni"/>
      <sheetName val="progr 6 luni % execuție  "/>
      <sheetName val="dob_trez"/>
      <sheetName val="SPECIAL_CNAIR"/>
      <sheetName val="CNAIR_ex"/>
      <sheetName val="aprilie 2022 "/>
      <sheetName val="aprilie 2022 leg"/>
      <sheetName val="Sinteza-anexa program 9 luni "/>
      <sheetName val="program 9 luni .%.exec "/>
      <sheetName val="Sinteza - program 3 luni "/>
      <sheetName val="program trim I _%.exec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1"/>
  <sheetViews>
    <sheetView showZeros="0" tabSelected="1" view="pageBreakPreview" zoomScale="75" zoomScaleNormal="85" zoomScaleSheetLayoutView="75" zoomScalePageLayoutView="0" workbookViewId="0" topLeftCell="A1">
      <pane xSplit="2" ySplit="15" topLeftCell="I6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V21" sqref="V21"/>
    </sheetView>
  </sheetViews>
  <sheetFormatPr defaultColWidth="9.140625" defaultRowHeight="19.5" customHeight="1" outlineLevelRow="1"/>
  <cols>
    <col min="1" max="1" width="3.8515625" style="12" customWidth="1"/>
    <col min="2" max="2" width="54.421875" style="17" customWidth="1"/>
    <col min="3" max="3" width="21.140625" style="17" customWidth="1"/>
    <col min="4" max="4" width="13.7109375" style="17" customWidth="1"/>
    <col min="5" max="5" width="16.00390625" style="141" customWidth="1"/>
    <col min="6" max="6" width="12.7109375" style="141" customWidth="1"/>
    <col min="7" max="7" width="15.7109375" style="141" customWidth="1"/>
    <col min="8" max="8" width="10.7109375" style="141" customWidth="1"/>
    <col min="9" max="9" width="15.8515625" style="17" customWidth="1"/>
    <col min="10" max="10" width="12.7109375" style="17" customWidth="1"/>
    <col min="11" max="11" width="12.8515625" style="17" customWidth="1"/>
    <col min="12" max="12" width="14.28125" style="17" customWidth="1"/>
    <col min="13" max="13" width="13.7109375" style="17" customWidth="1"/>
    <col min="14" max="14" width="14.00390625" style="18" customWidth="1"/>
    <col min="15" max="15" width="11.7109375" style="17" customWidth="1"/>
    <col min="16" max="16" width="12.7109375" style="18" customWidth="1"/>
    <col min="17" max="17" width="11.57421875" style="17" customWidth="1"/>
    <col min="18" max="18" width="15.7109375" style="19" customWidth="1"/>
    <col min="19" max="19" width="9.57421875" style="51" customWidth="1"/>
    <col min="20" max="16384" width="8.8515625" style="12" customWidth="1"/>
  </cols>
  <sheetData>
    <row r="1" spans="2:19" ht="23.25" customHeight="1">
      <c r="B1" s="13"/>
      <c r="C1" s="12"/>
      <c r="D1" s="12"/>
      <c r="E1" s="14"/>
      <c r="F1" s="14"/>
      <c r="G1" s="14"/>
      <c r="H1" s="15"/>
      <c r="I1" s="16"/>
      <c r="S1" s="20" t="s">
        <v>0</v>
      </c>
    </row>
    <row r="2" spans="2:19" ht="15" customHeight="1" hidden="1">
      <c r="B2" s="21"/>
      <c r="C2" s="22"/>
      <c r="D2" s="23"/>
      <c r="E2" s="24"/>
      <c r="F2" s="24"/>
      <c r="G2" s="24"/>
      <c r="H2" s="24"/>
      <c r="I2" s="22"/>
      <c r="J2" s="25"/>
      <c r="K2" s="23"/>
      <c r="L2" s="12"/>
      <c r="M2" s="12"/>
      <c r="N2" s="26"/>
      <c r="O2" s="2"/>
      <c r="P2" s="2"/>
      <c r="Q2" s="2"/>
      <c r="R2" s="2"/>
      <c r="S2" s="2"/>
    </row>
    <row r="3" spans="2:19" ht="22.5" customHeight="1" outlineLevel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19" ht="15" outlineLevel="1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19" ht="15" outlineLevel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5" outlineLevel="1">
      <c r="B6" s="1"/>
      <c r="C6" s="29"/>
      <c r="D6" s="29"/>
      <c r="E6" s="30"/>
      <c r="F6" s="1"/>
      <c r="G6" s="1"/>
      <c r="H6" s="1"/>
      <c r="I6" s="31"/>
      <c r="J6" s="32"/>
      <c r="K6" s="33"/>
      <c r="L6" s="34"/>
      <c r="M6" s="34"/>
      <c r="N6" s="3"/>
      <c r="O6" s="1"/>
      <c r="P6" s="1"/>
      <c r="Q6" s="1"/>
      <c r="R6" s="1"/>
      <c r="S6" s="1"/>
    </row>
    <row r="7" spans="2:19" ht="15" outlineLevel="1">
      <c r="B7" s="35"/>
      <c r="C7" s="30"/>
      <c r="D7" s="30"/>
      <c r="E7" s="30"/>
      <c r="F7" s="30"/>
      <c r="G7" s="30"/>
      <c r="H7" s="36"/>
      <c r="I7" s="37"/>
      <c r="J7" s="38"/>
      <c r="K7" s="38"/>
      <c r="L7" s="36"/>
      <c r="M7" s="30"/>
      <c r="N7" s="36"/>
      <c r="P7" s="36"/>
      <c r="Q7" s="36"/>
      <c r="R7" s="1"/>
      <c r="S7" s="36"/>
    </row>
    <row r="8" spans="2:19" ht="0" customHeight="1" hidden="1" outlineLevel="1">
      <c r="B8" s="5"/>
      <c r="C8" s="30"/>
      <c r="D8" s="30"/>
      <c r="E8" s="30"/>
      <c r="F8" s="36"/>
      <c r="G8" s="30"/>
      <c r="H8" s="36"/>
      <c r="I8" s="38"/>
      <c r="J8" s="39"/>
      <c r="K8" s="40"/>
      <c r="L8" s="36"/>
      <c r="M8" s="36"/>
      <c r="N8" s="36"/>
      <c r="O8" s="36"/>
      <c r="P8" s="36"/>
      <c r="Q8" s="36"/>
      <c r="R8" s="1"/>
      <c r="S8" s="36"/>
    </row>
    <row r="9" spans="2:19" ht="15" outlineLevel="1">
      <c r="B9" s="41"/>
      <c r="C9" s="42"/>
      <c r="D9" s="42"/>
      <c r="E9" s="42"/>
      <c r="F9" s="30"/>
      <c r="G9" s="30"/>
      <c r="H9" s="36"/>
      <c r="I9" s="43"/>
      <c r="J9" s="44"/>
      <c r="K9" s="30"/>
      <c r="L9" s="45"/>
      <c r="M9" s="46"/>
      <c r="N9" s="36"/>
      <c r="O9" s="36"/>
      <c r="P9" s="36"/>
      <c r="Q9" s="36"/>
      <c r="R9" s="36"/>
      <c r="S9" s="36"/>
    </row>
    <row r="10" spans="2:14" ht="24" customHeight="1" outlineLevel="1">
      <c r="B10" s="41"/>
      <c r="C10" s="47"/>
      <c r="D10" s="3"/>
      <c r="E10" s="47"/>
      <c r="F10" s="3"/>
      <c r="G10" s="3"/>
      <c r="H10" s="3"/>
      <c r="I10" s="47"/>
      <c r="J10" s="32"/>
      <c r="K10" s="48"/>
      <c r="L10" s="49"/>
      <c r="M10" s="50"/>
      <c r="N10" s="34"/>
    </row>
    <row r="11" spans="2:19" ht="18.75" customHeight="1" outlineLevel="1">
      <c r="B11" s="41"/>
      <c r="C11" s="3"/>
      <c r="D11" s="3"/>
      <c r="E11" s="3"/>
      <c r="F11" s="3"/>
      <c r="G11" s="3"/>
      <c r="H11" s="3"/>
      <c r="I11" s="47"/>
      <c r="J11" s="50"/>
      <c r="K11" s="34"/>
      <c r="L11" s="49"/>
      <c r="M11" s="50"/>
      <c r="O11" s="52"/>
      <c r="P11" s="52"/>
      <c r="Q11" s="18" t="s">
        <v>3</v>
      </c>
      <c r="R11" s="53">
        <v>1591000</v>
      </c>
      <c r="S11" s="54"/>
    </row>
    <row r="12" spans="2:19" ht="15" outlineLevel="1">
      <c r="B12" s="41"/>
      <c r="C12" s="34"/>
      <c r="D12" s="34"/>
      <c r="E12" s="34"/>
      <c r="F12" s="34"/>
      <c r="G12" s="34"/>
      <c r="H12" s="55"/>
      <c r="I12" s="56"/>
      <c r="J12" s="12"/>
      <c r="K12" s="57"/>
      <c r="L12" s="45"/>
      <c r="M12" s="57"/>
      <c r="N12" s="25"/>
      <c r="O12" s="58"/>
      <c r="P12" s="59"/>
      <c r="Q12" s="58"/>
      <c r="R12" s="60"/>
      <c r="S12" s="61" t="s">
        <v>4</v>
      </c>
    </row>
    <row r="13" spans="2:19" ht="17.25">
      <c r="B13" s="62"/>
      <c r="C13" s="63" t="s">
        <v>5</v>
      </c>
      <c r="D13" s="63" t="s">
        <v>5</v>
      </c>
      <c r="E13" s="64" t="s">
        <v>5</v>
      </c>
      <c r="F13" s="64" t="s">
        <v>5</v>
      </c>
      <c r="G13" s="64" t="s">
        <v>6</v>
      </c>
      <c r="H13" s="64" t="s">
        <v>7</v>
      </c>
      <c r="I13" s="63" t="s">
        <v>5</v>
      </c>
      <c r="J13" s="63" t="s">
        <v>8</v>
      </c>
      <c r="K13" s="63" t="s">
        <v>9</v>
      </c>
      <c r="L13" s="63" t="s">
        <v>9</v>
      </c>
      <c r="M13" s="63" t="s">
        <v>10</v>
      </c>
      <c r="N13" s="65" t="s">
        <v>11</v>
      </c>
      <c r="O13" s="63" t="s">
        <v>12</v>
      </c>
      <c r="P13" s="66" t="s">
        <v>11</v>
      </c>
      <c r="Q13" s="63" t="s">
        <v>13</v>
      </c>
      <c r="R13" s="67" t="s">
        <v>14</v>
      </c>
      <c r="S13" s="67"/>
    </row>
    <row r="14" spans="2:19" ht="15" customHeight="1">
      <c r="B14" s="68"/>
      <c r="C14" s="69" t="s">
        <v>15</v>
      </c>
      <c r="D14" s="69" t="s">
        <v>16</v>
      </c>
      <c r="E14" s="70" t="s">
        <v>17</v>
      </c>
      <c r="F14" s="70" t="s">
        <v>18</v>
      </c>
      <c r="G14" s="70" t="s">
        <v>19</v>
      </c>
      <c r="H14" s="70" t="s">
        <v>20</v>
      </c>
      <c r="I14" s="69" t="s">
        <v>21</v>
      </c>
      <c r="J14" s="69" t="s">
        <v>20</v>
      </c>
      <c r="K14" s="69" t="s">
        <v>22</v>
      </c>
      <c r="L14" s="69" t="s">
        <v>23</v>
      </c>
      <c r="M14" s="71"/>
      <c r="N14" s="72"/>
      <c r="O14" s="69" t="s">
        <v>24</v>
      </c>
      <c r="P14" s="73" t="s">
        <v>25</v>
      </c>
      <c r="Q14" s="74" t="s">
        <v>26</v>
      </c>
      <c r="R14" s="75"/>
      <c r="S14" s="75"/>
    </row>
    <row r="15" spans="2:19" ht="15.75" customHeight="1">
      <c r="B15" s="76"/>
      <c r="C15" s="69" t="s">
        <v>27</v>
      </c>
      <c r="D15" s="69" t="s">
        <v>28</v>
      </c>
      <c r="E15" s="70" t="s">
        <v>29</v>
      </c>
      <c r="F15" s="70" t="s">
        <v>30</v>
      </c>
      <c r="G15" s="70" t="s">
        <v>31</v>
      </c>
      <c r="H15" s="70" t="s">
        <v>32</v>
      </c>
      <c r="I15" s="69" t="s">
        <v>33</v>
      </c>
      <c r="J15" s="69" t="s">
        <v>34</v>
      </c>
      <c r="K15" s="69" t="s">
        <v>35</v>
      </c>
      <c r="L15" s="69" t="s">
        <v>36</v>
      </c>
      <c r="M15" s="30"/>
      <c r="N15" s="72"/>
      <c r="O15" s="69" t="s">
        <v>37</v>
      </c>
      <c r="P15" s="73" t="s">
        <v>38</v>
      </c>
      <c r="Q15" s="74" t="s">
        <v>39</v>
      </c>
      <c r="R15" s="75"/>
      <c r="S15" s="75"/>
    </row>
    <row r="16" spans="2:19" ht="17.25">
      <c r="B16" s="77"/>
      <c r="C16" s="78"/>
      <c r="D16" s="69" t="s">
        <v>40</v>
      </c>
      <c r="E16" s="70" t="s">
        <v>41</v>
      </c>
      <c r="F16" s="70" t="s">
        <v>42</v>
      </c>
      <c r="G16" s="70" t="s">
        <v>43</v>
      </c>
      <c r="H16" s="70"/>
      <c r="I16" s="69" t="s">
        <v>44</v>
      </c>
      <c r="J16" s="69" t="s">
        <v>45</v>
      </c>
      <c r="K16" s="69"/>
      <c r="L16" s="69" t="s">
        <v>46</v>
      </c>
      <c r="M16" s="30"/>
      <c r="N16" s="72"/>
      <c r="O16" s="69" t="s">
        <v>47</v>
      </c>
      <c r="P16" s="72" t="s">
        <v>48</v>
      </c>
      <c r="Q16" s="74" t="s">
        <v>49</v>
      </c>
      <c r="R16" s="75"/>
      <c r="S16" s="75"/>
    </row>
    <row r="17" spans="2:19" ht="15.75" customHeight="1">
      <c r="B17" s="58"/>
      <c r="C17" s="12"/>
      <c r="D17" s="69" t="s">
        <v>50</v>
      </c>
      <c r="E17" s="70"/>
      <c r="F17" s="70"/>
      <c r="G17" s="70" t="s">
        <v>51</v>
      </c>
      <c r="H17" s="70"/>
      <c r="I17" s="69" t="s">
        <v>52</v>
      </c>
      <c r="J17" s="69"/>
      <c r="K17" s="69"/>
      <c r="L17" s="69" t="s">
        <v>53</v>
      </c>
      <c r="M17" s="69"/>
      <c r="N17" s="72"/>
      <c r="O17" s="69"/>
      <c r="P17" s="72"/>
      <c r="Q17" s="74"/>
      <c r="R17" s="79" t="s">
        <v>54</v>
      </c>
      <c r="S17" s="2" t="s">
        <v>55</v>
      </c>
    </row>
    <row r="18" spans="2:19" ht="51" customHeight="1">
      <c r="B18" s="80"/>
      <c r="C18" s="12"/>
      <c r="D18" s="81"/>
      <c r="E18" s="81"/>
      <c r="F18" s="81"/>
      <c r="G18" s="70" t="s">
        <v>56</v>
      </c>
      <c r="H18" s="70"/>
      <c r="I18" s="82" t="s">
        <v>57</v>
      </c>
      <c r="J18" s="69"/>
      <c r="K18" s="69"/>
      <c r="L18" s="82" t="s">
        <v>58</v>
      </c>
      <c r="M18" s="82"/>
      <c r="N18" s="72"/>
      <c r="O18" s="69"/>
      <c r="P18" s="72"/>
      <c r="Q18" s="74"/>
      <c r="R18" s="79"/>
      <c r="S18" s="2"/>
    </row>
    <row r="19" spans="2:19" ht="18" customHeight="1">
      <c r="B19" s="58"/>
      <c r="C19" s="12"/>
      <c r="D19" s="81"/>
      <c r="E19" s="81"/>
      <c r="F19" s="81"/>
      <c r="G19" s="70"/>
      <c r="H19" s="70"/>
      <c r="I19" s="82"/>
      <c r="J19" s="69"/>
      <c r="K19" s="69"/>
      <c r="L19" s="82"/>
      <c r="M19" s="82"/>
      <c r="N19" s="72"/>
      <c r="O19" s="69"/>
      <c r="P19" s="72"/>
      <c r="Q19" s="74"/>
      <c r="R19" s="83"/>
      <c r="S19" s="84"/>
    </row>
    <row r="20" spans="1:19" ht="19.5" customHeight="1" thickBot="1">
      <c r="A20" s="89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4"/>
      <c r="N20" s="87"/>
      <c r="O20" s="4"/>
      <c r="P20" s="87"/>
      <c r="Q20" s="4"/>
      <c r="R20" s="88"/>
      <c r="S20" s="87"/>
    </row>
    <row r="21" spans="2:19" s="90" customFormat="1" ht="30.75" customHeight="1" thickTop="1">
      <c r="B21" s="7" t="s">
        <v>59</v>
      </c>
      <c r="C21" s="8">
        <f>C22+C38+C39+C40+C41+C42+C43+C44+C45+C46</f>
        <v>73654.898284</v>
      </c>
      <c r="D21" s="8">
        <f>D22+D38+D39+D40+D41+D42+D43+D44+D45+D46</f>
        <v>43494.871938000004</v>
      </c>
      <c r="E21" s="8">
        <f aca="true" t="shared" si="0" ref="E21:L21">E22+E38+E39+E40+E41+E42+E43+E44+E45+E46</f>
        <v>39326.300102</v>
      </c>
      <c r="F21" s="8">
        <f t="shared" si="0"/>
        <v>1135.851803</v>
      </c>
      <c r="G21" s="8">
        <f t="shared" si="0"/>
        <v>18052.470205</v>
      </c>
      <c r="H21" s="8">
        <f t="shared" si="0"/>
        <v>0</v>
      </c>
      <c r="I21" s="8">
        <f t="shared" si="0"/>
        <v>14037.801</v>
      </c>
      <c r="J21" s="8">
        <f t="shared" si="0"/>
        <v>127.45644200000001</v>
      </c>
      <c r="K21" s="8">
        <f t="shared" si="0"/>
        <v>200.37281685</v>
      </c>
      <c r="L21" s="8">
        <f t="shared" si="0"/>
        <v>3164.299241</v>
      </c>
      <c r="M21" s="9">
        <f>M22+M38+M39+M40+M41+M42+M43+M44+M45</f>
        <v>214.81900000000002</v>
      </c>
      <c r="N21" s="91">
        <f>SUM(C21:M21)</f>
        <v>193409.14083184997</v>
      </c>
      <c r="O21" s="92">
        <f>O22+O38+O39+O42+O40</f>
        <v>-33424.062193460006</v>
      </c>
      <c r="P21" s="91">
        <f>N21+O21</f>
        <v>159985.07863838997</v>
      </c>
      <c r="Q21" s="92">
        <f>Q22+Q38+Q39+Q42+Q44</f>
        <v>-1573.5720000000001</v>
      </c>
      <c r="R21" s="93">
        <f>P21+Q21</f>
        <v>158411.50663838995</v>
      </c>
      <c r="S21" s="91">
        <f>R21/$R$11*100</f>
        <v>9.956725747227527</v>
      </c>
    </row>
    <row r="22" spans="2:19" s="94" customFormat="1" ht="18.75" customHeight="1">
      <c r="B22" s="83" t="s">
        <v>60</v>
      </c>
      <c r="C22" s="8">
        <f>C23+C36+C37</f>
        <v>62239.68728400001</v>
      </c>
      <c r="D22" s="8">
        <f>D23+D36+D37</f>
        <v>35484.389</v>
      </c>
      <c r="E22" s="9">
        <f>E23+E36+E37</f>
        <v>31419.314102000004</v>
      </c>
      <c r="F22" s="9">
        <f>F23+F36+F37</f>
        <v>966.3128029999999</v>
      </c>
      <c r="G22" s="9">
        <f>G23+G36+G37</f>
        <v>15167.916719</v>
      </c>
      <c r="H22" s="9"/>
      <c r="I22" s="8">
        <f>I23+I36+I37</f>
        <v>5431.961</v>
      </c>
      <c r="J22" s="8"/>
      <c r="K22" s="95">
        <f>K23+K36+K37</f>
        <v>200.37281685</v>
      </c>
      <c r="L22" s="95">
        <f>L23+L36+L37</f>
        <v>547.4209799999999</v>
      </c>
      <c r="M22" s="95">
        <f>M23+M36+M37</f>
        <v>208.955</v>
      </c>
      <c r="N22" s="91">
        <f aca="true" t="shared" si="1" ref="N22:N45">SUM(C22:M22)</f>
        <v>151666.32970484998</v>
      </c>
      <c r="O22" s="8">
        <f>O23+O36+O37</f>
        <v>-6985.5190074600005</v>
      </c>
      <c r="P22" s="95">
        <f>N22+O22</f>
        <v>144680.81069738997</v>
      </c>
      <c r="Q22" s="8">
        <f>Q23+Q36+Q37</f>
        <v>0</v>
      </c>
      <c r="R22" s="96">
        <f aca="true" t="shared" si="2" ref="R22:R43">P22+Q22</f>
        <v>144680.81069738997</v>
      </c>
      <c r="S22" s="95">
        <f aca="true" t="shared" si="3" ref="S22:S44">R22/$R$11*100</f>
        <v>9.09370274653614</v>
      </c>
    </row>
    <row r="23" spans="2:19" ht="28.5" customHeight="1">
      <c r="B23" s="97" t="s">
        <v>61</v>
      </c>
      <c r="C23" s="98">
        <f>C24+C28+C29+C34+C35</f>
        <v>51896.17428400001</v>
      </c>
      <c r="D23" s="98">
        <f>D24+D28+D29+D34+D35</f>
        <v>27976.082000000002</v>
      </c>
      <c r="E23" s="99">
        <f aca="true" t="shared" si="4" ref="E23:L23">E24+E28+E29+E34+E35</f>
        <v>0</v>
      </c>
      <c r="F23" s="99">
        <f t="shared" si="4"/>
        <v>0</v>
      </c>
      <c r="G23" s="100">
        <f t="shared" si="4"/>
        <v>980.502</v>
      </c>
      <c r="H23" s="99">
        <f t="shared" si="4"/>
        <v>0</v>
      </c>
      <c r="I23" s="98">
        <f>I24+I28+I29+I34+I35</f>
        <v>505.424</v>
      </c>
      <c r="J23" s="101">
        <f t="shared" si="4"/>
        <v>0</v>
      </c>
      <c r="K23" s="101">
        <f t="shared" si="4"/>
        <v>0</v>
      </c>
      <c r="L23" s="101">
        <f t="shared" si="4"/>
        <v>0</v>
      </c>
      <c r="M23" s="101"/>
      <c r="N23" s="91">
        <f t="shared" si="1"/>
        <v>81358.182284</v>
      </c>
      <c r="O23" s="101">
        <f>O24+O28+O29+O34+O35</f>
        <v>0</v>
      </c>
      <c r="P23" s="98">
        <f aca="true" t="shared" si="5" ref="P23:P43">N23+O23</f>
        <v>81358.182284</v>
      </c>
      <c r="Q23" s="101">
        <f>Q24+Q28+Q29+Q34+Q35</f>
        <v>0</v>
      </c>
      <c r="R23" s="95">
        <f t="shared" si="2"/>
        <v>81358.182284</v>
      </c>
      <c r="S23" s="98">
        <f t="shared" si="3"/>
        <v>5.113650677812696</v>
      </c>
    </row>
    <row r="24" spans="2:19" ht="33.75" customHeight="1">
      <c r="B24" s="102" t="s">
        <v>62</v>
      </c>
      <c r="C24" s="98">
        <f aca="true" t="shared" si="6" ref="C24:H24">C25+C26+C27</f>
        <v>7020.44731</v>
      </c>
      <c r="D24" s="98">
        <f>D25+D26+D27</f>
        <v>13435.894000000002</v>
      </c>
      <c r="E24" s="99">
        <f t="shared" si="6"/>
        <v>0</v>
      </c>
      <c r="F24" s="99">
        <f t="shared" si="6"/>
        <v>0</v>
      </c>
      <c r="G24" s="99">
        <f t="shared" si="6"/>
        <v>0</v>
      </c>
      <c r="H24" s="99">
        <f t="shared" si="6"/>
        <v>0</v>
      </c>
      <c r="I24" s="99">
        <f>I25+I26+I27</f>
        <v>0</v>
      </c>
      <c r="J24" s="101">
        <f>J25+J26+J27</f>
        <v>0</v>
      </c>
      <c r="K24" s="3">
        <f>K25+K26+K27</f>
        <v>0</v>
      </c>
      <c r="L24" s="101">
        <f>L25+L26+L27</f>
        <v>0</v>
      </c>
      <c r="M24" s="101">
        <f>M25+M26+M27</f>
        <v>0</v>
      </c>
      <c r="N24" s="91">
        <f t="shared" si="1"/>
        <v>20456.341310000003</v>
      </c>
      <c r="O24" s="101">
        <f>O25+O26+O27</f>
        <v>0</v>
      </c>
      <c r="P24" s="98">
        <f t="shared" si="5"/>
        <v>20456.341310000003</v>
      </c>
      <c r="Q24" s="101">
        <f>Q25+Q26+Q27</f>
        <v>0</v>
      </c>
      <c r="R24" s="95">
        <f t="shared" si="2"/>
        <v>20456.341310000003</v>
      </c>
      <c r="S24" s="98">
        <f>R24/$R$11*100</f>
        <v>1.2857536964173477</v>
      </c>
    </row>
    <row r="25" spans="2:19" ht="22.5" customHeight="1">
      <c r="B25" s="103" t="s">
        <v>63</v>
      </c>
      <c r="C25" s="3">
        <v>6366.723</v>
      </c>
      <c r="D25" s="3">
        <v>12.092</v>
      </c>
      <c r="E25" s="99"/>
      <c r="F25" s="99"/>
      <c r="G25" s="99"/>
      <c r="H25" s="99"/>
      <c r="I25" s="98"/>
      <c r="J25" s="3"/>
      <c r="K25" s="3"/>
      <c r="L25" s="3"/>
      <c r="M25" s="3"/>
      <c r="N25" s="91">
        <f t="shared" si="1"/>
        <v>6378.815</v>
      </c>
      <c r="O25" s="3"/>
      <c r="P25" s="98">
        <f t="shared" si="5"/>
        <v>6378.815</v>
      </c>
      <c r="Q25" s="3"/>
      <c r="R25" s="95">
        <f t="shared" si="2"/>
        <v>6378.815</v>
      </c>
      <c r="S25" s="98">
        <f>R25/$R$11*100</f>
        <v>0.4009311753614079</v>
      </c>
    </row>
    <row r="26" spans="2:19" ht="30" customHeight="1">
      <c r="B26" s="103" t="s">
        <v>64</v>
      </c>
      <c r="C26" s="3">
        <v>-318.08569000000017</v>
      </c>
      <c r="D26" s="3">
        <v>13419.023000000001</v>
      </c>
      <c r="E26" s="86"/>
      <c r="F26" s="86"/>
      <c r="G26" s="86"/>
      <c r="H26" s="86"/>
      <c r="I26" s="98"/>
      <c r="J26" s="3"/>
      <c r="K26" s="3"/>
      <c r="L26" s="3"/>
      <c r="M26" s="3"/>
      <c r="N26" s="91">
        <f t="shared" si="1"/>
        <v>13100.937310000001</v>
      </c>
      <c r="O26" s="3"/>
      <c r="P26" s="98">
        <f t="shared" si="5"/>
        <v>13100.937310000001</v>
      </c>
      <c r="Q26" s="3"/>
      <c r="R26" s="95">
        <f t="shared" si="2"/>
        <v>13100.937310000001</v>
      </c>
      <c r="S26" s="98">
        <f>R26/$R$11*100</f>
        <v>0.8234404343180391</v>
      </c>
    </row>
    <row r="27" spans="2:19" ht="36" customHeight="1">
      <c r="B27" s="104" t="s">
        <v>65</v>
      </c>
      <c r="C27" s="3">
        <v>971.81</v>
      </c>
      <c r="D27" s="3">
        <v>4.779</v>
      </c>
      <c r="E27" s="86"/>
      <c r="F27" s="86"/>
      <c r="G27" s="86"/>
      <c r="H27" s="86"/>
      <c r="I27" s="98"/>
      <c r="J27" s="3"/>
      <c r="K27" s="3"/>
      <c r="L27" s="3"/>
      <c r="M27" s="3"/>
      <c r="N27" s="91">
        <f t="shared" si="1"/>
        <v>976.5889999999999</v>
      </c>
      <c r="O27" s="3"/>
      <c r="P27" s="98">
        <f t="shared" si="5"/>
        <v>976.5889999999999</v>
      </c>
      <c r="Q27" s="3"/>
      <c r="R27" s="95">
        <f t="shared" si="2"/>
        <v>976.5889999999999</v>
      </c>
      <c r="S27" s="98">
        <f t="shared" si="3"/>
        <v>0.06138208673790069</v>
      </c>
    </row>
    <row r="28" spans="2:19" ht="23.25" customHeight="1">
      <c r="B28" s="102" t="s">
        <v>66</v>
      </c>
      <c r="C28" s="3">
        <v>-3.038</v>
      </c>
      <c r="D28" s="3">
        <v>5297.69</v>
      </c>
      <c r="E28" s="99"/>
      <c r="F28" s="99"/>
      <c r="G28" s="99"/>
      <c r="H28" s="99"/>
      <c r="I28" s="98"/>
      <c r="J28" s="3"/>
      <c r="K28" s="3"/>
      <c r="L28" s="3"/>
      <c r="M28" s="3"/>
      <c r="N28" s="91">
        <f t="shared" si="1"/>
        <v>5294.652</v>
      </c>
      <c r="O28" s="3"/>
      <c r="P28" s="98">
        <f t="shared" si="5"/>
        <v>5294.652</v>
      </c>
      <c r="Q28" s="3"/>
      <c r="R28" s="95">
        <f t="shared" si="2"/>
        <v>5294.652</v>
      </c>
      <c r="S28" s="98">
        <f t="shared" si="3"/>
        <v>0.3327876807039598</v>
      </c>
    </row>
    <row r="29" spans="2:19" ht="36.75" customHeight="1">
      <c r="B29" s="105" t="s">
        <v>67</v>
      </c>
      <c r="C29" s="106">
        <f>SUM(C30:C33)</f>
        <v>44311.870974000005</v>
      </c>
      <c r="D29" s="106">
        <f>D30+D31+D32+D33</f>
        <v>9051.933</v>
      </c>
      <c r="E29" s="86">
        <f aca="true" t="shared" si="7" ref="E29:M29">E30+E31+E32+E33</f>
        <v>0</v>
      </c>
      <c r="F29" s="86">
        <f t="shared" si="7"/>
        <v>0</v>
      </c>
      <c r="G29" s="107">
        <f t="shared" si="7"/>
        <v>980.502</v>
      </c>
      <c r="H29" s="86">
        <f t="shared" si="7"/>
        <v>0</v>
      </c>
      <c r="I29" s="106">
        <f>I30+I31+I32+I33</f>
        <v>112.03</v>
      </c>
      <c r="J29" s="3">
        <f t="shared" si="7"/>
        <v>0</v>
      </c>
      <c r="K29" s="3">
        <f t="shared" si="7"/>
        <v>0</v>
      </c>
      <c r="L29" s="3">
        <f t="shared" si="7"/>
        <v>0</v>
      </c>
      <c r="M29" s="3">
        <f t="shared" si="7"/>
        <v>0</v>
      </c>
      <c r="N29" s="91">
        <f t="shared" si="1"/>
        <v>54456.33597400001</v>
      </c>
      <c r="O29" s="3">
        <f>O30+O31+O32</f>
        <v>0</v>
      </c>
      <c r="P29" s="98">
        <f t="shared" si="5"/>
        <v>54456.33597400001</v>
      </c>
      <c r="Q29" s="3">
        <f>Q30+Q31+Q32</f>
        <v>0</v>
      </c>
      <c r="R29" s="95">
        <f t="shared" si="2"/>
        <v>54456.33597400001</v>
      </c>
      <c r="S29" s="98">
        <f>R29/$R$11*100</f>
        <v>3.422774102702703</v>
      </c>
    </row>
    <row r="30" spans="2:19" ht="25.5" customHeight="1">
      <c r="B30" s="103" t="s">
        <v>68</v>
      </c>
      <c r="C30" s="3">
        <v>25270.087</v>
      </c>
      <c r="D30" s="3">
        <v>7490.514</v>
      </c>
      <c r="E30" s="99"/>
      <c r="F30" s="99"/>
      <c r="G30" s="99"/>
      <c r="H30" s="99"/>
      <c r="I30" s="98"/>
      <c r="J30" s="3"/>
      <c r="K30" s="3"/>
      <c r="L30" s="3"/>
      <c r="M30" s="3"/>
      <c r="N30" s="91">
        <f t="shared" si="1"/>
        <v>32760.601</v>
      </c>
      <c r="O30" s="3"/>
      <c r="P30" s="98">
        <f t="shared" si="5"/>
        <v>32760.601</v>
      </c>
      <c r="Q30" s="3"/>
      <c r="R30" s="95">
        <f t="shared" si="2"/>
        <v>32760.601</v>
      </c>
      <c r="S30" s="98">
        <f>R30/$R$11*100</f>
        <v>2.059120113136392</v>
      </c>
    </row>
    <row r="31" spans="2:19" ht="20.25" customHeight="1">
      <c r="B31" s="103" t="s">
        <v>69</v>
      </c>
      <c r="C31" s="3">
        <v>13069.697</v>
      </c>
      <c r="D31" s="3"/>
      <c r="E31" s="86"/>
      <c r="F31" s="86"/>
      <c r="G31" s="86"/>
      <c r="H31" s="86"/>
      <c r="I31" s="86"/>
      <c r="J31" s="3"/>
      <c r="K31" s="3"/>
      <c r="L31" s="3"/>
      <c r="M31" s="3"/>
      <c r="N31" s="91">
        <f t="shared" si="1"/>
        <v>13069.697</v>
      </c>
      <c r="O31" s="3"/>
      <c r="P31" s="98">
        <f t="shared" si="5"/>
        <v>13069.697</v>
      </c>
      <c r="Q31" s="3"/>
      <c r="R31" s="95">
        <f t="shared" si="2"/>
        <v>13069.697</v>
      </c>
      <c r="S31" s="98">
        <f t="shared" si="3"/>
        <v>0.8214768698931489</v>
      </c>
    </row>
    <row r="32" spans="2:19" s="108" customFormat="1" ht="36.75" customHeight="1">
      <c r="B32" s="109" t="s">
        <v>70</v>
      </c>
      <c r="C32" s="3">
        <v>4678.502974</v>
      </c>
      <c r="D32" s="3">
        <v>61.904</v>
      </c>
      <c r="E32" s="86"/>
      <c r="F32" s="86">
        <v>0</v>
      </c>
      <c r="G32" s="86">
        <v>980.502</v>
      </c>
      <c r="H32" s="86"/>
      <c r="I32" s="3">
        <v>0</v>
      </c>
      <c r="J32" s="3"/>
      <c r="K32" s="3"/>
      <c r="L32" s="3"/>
      <c r="M32" s="3"/>
      <c r="N32" s="91">
        <f t="shared" si="1"/>
        <v>5720.908974</v>
      </c>
      <c r="O32" s="3"/>
      <c r="P32" s="98">
        <f t="shared" si="5"/>
        <v>5720.908974</v>
      </c>
      <c r="Q32" s="3"/>
      <c r="R32" s="95">
        <f t="shared" si="2"/>
        <v>5720.908974</v>
      </c>
      <c r="S32" s="98">
        <f t="shared" si="3"/>
        <v>0.3595794452545569</v>
      </c>
    </row>
    <row r="33" spans="2:19" ht="58.5" customHeight="1">
      <c r="B33" s="109" t="s">
        <v>71</v>
      </c>
      <c r="C33" s="3">
        <v>1293.584</v>
      </c>
      <c r="D33" s="3">
        <v>1499.515</v>
      </c>
      <c r="E33" s="86"/>
      <c r="F33" s="86"/>
      <c r="G33" s="86"/>
      <c r="H33" s="86"/>
      <c r="I33" s="3">
        <v>112.03</v>
      </c>
      <c r="J33" s="110"/>
      <c r="K33" s="3"/>
      <c r="L33" s="3"/>
      <c r="M33" s="3"/>
      <c r="N33" s="91">
        <f t="shared" si="1"/>
        <v>2905.1290000000004</v>
      </c>
      <c r="O33" s="3"/>
      <c r="P33" s="98">
        <f t="shared" si="5"/>
        <v>2905.1290000000004</v>
      </c>
      <c r="Q33" s="3"/>
      <c r="R33" s="95">
        <f t="shared" si="2"/>
        <v>2905.1290000000004</v>
      </c>
      <c r="S33" s="98">
        <f t="shared" si="3"/>
        <v>0.18259767441860467</v>
      </c>
    </row>
    <row r="34" spans="2:19" ht="36" customHeight="1">
      <c r="B34" s="105" t="s">
        <v>72</v>
      </c>
      <c r="C34" s="3">
        <v>561.793</v>
      </c>
      <c r="D34" s="3">
        <v>0</v>
      </c>
      <c r="E34" s="86"/>
      <c r="F34" s="86"/>
      <c r="G34" s="86"/>
      <c r="H34" s="86"/>
      <c r="I34" s="3">
        <v>0</v>
      </c>
      <c r="J34" s="3"/>
      <c r="K34" s="3"/>
      <c r="L34" s="3"/>
      <c r="M34" s="3"/>
      <c r="N34" s="91">
        <f t="shared" si="1"/>
        <v>561.793</v>
      </c>
      <c r="O34" s="3"/>
      <c r="P34" s="98">
        <f t="shared" si="5"/>
        <v>561.793</v>
      </c>
      <c r="Q34" s="3"/>
      <c r="R34" s="95">
        <f t="shared" si="2"/>
        <v>561.793</v>
      </c>
      <c r="S34" s="98">
        <f t="shared" si="3"/>
        <v>0.035310685103708356</v>
      </c>
    </row>
    <row r="35" spans="2:19" ht="33" customHeight="1">
      <c r="B35" s="111" t="s">
        <v>73</v>
      </c>
      <c r="C35" s="3">
        <v>5.101</v>
      </c>
      <c r="D35" s="3">
        <v>190.565</v>
      </c>
      <c r="E35" s="86"/>
      <c r="F35" s="86"/>
      <c r="G35" s="86"/>
      <c r="H35" s="86"/>
      <c r="I35" s="3">
        <v>393.394</v>
      </c>
      <c r="J35" s="3"/>
      <c r="K35" s="3"/>
      <c r="L35" s="3"/>
      <c r="M35" s="3"/>
      <c r="N35" s="91">
        <f t="shared" si="1"/>
        <v>589.06</v>
      </c>
      <c r="O35" s="3"/>
      <c r="P35" s="98">
        <f t="shared" si="5"/>
        <v>589.06</v>
      </c>
      <c r="Q35" s="3"/>
      <c r="R35" s="95">
        <f t="shared" si="2"/>
        <v>589.06</v>
      </c>
      <c r="S35" s="98">
        <f t="shared" si="3"/>
        <v>0.037024512884977996</v>
      </c>
    </row>
    <row r="36" spans="2:19" ht="27.75" customHeight="1">
      <c r="B36" s="112" t="s">
        <v>74</v>
      </c>
      <c r="C36" s="3">
        <v>4091.167</v>
      </c>
      <c r="D36" s="3"/>
      <c r="E36" s="86">
        <v>31397.952397000005</v>
      </c>
      <c r="F36" s="86">
        <v>959.4518029999999</v>
      </c>
      <c r="G36" s="86">
        <v>14151.475719</v>
      </c>
      <c r="H36" s="86"/>
      <c r="I36" s="3">
        <v>0.683</v>
      </c>
      <c r="J36" s="3"/>
      <c r="K36" s="3"/>
      <c r="L36" s="3"/>
      <c r="M36" s="3"/>
      <c r="N36" s="91">
        <f>SUM(C36:M36)</f>
        <v>50600.729919000005</v>
      </c>
      <c r="O36" s="113">
        <v>-31.427583000000002</v>
      </c>
      <c r="P36" s="98">
        <f t="shared" si="5"/>
        <v>50569.30233600001</v>
      </c>
      <c r="Q36" s="3"/>
      <c r="R36" s="95">
        <f t="shared" si="2"/>
        <v>50569.30233600001</v>
      </c>
      <c r="S36" s="98">
        <f>R36/$R$11*100</f>
        <v>3.178460234820868</v>
      </c>
    </row>
    <row r="37" spans="2:19" ht="27" customHeight="1">
      <c r="B37" s="114" t="s">
        <v>75</v>
      </c>
      <c r="C37" s="3">
        <v>6252.346</v>
      </c>
      <c r="D37" s="3">
        <v>7508.307000000001</v>
      </c>
      <c r="E37" s="3">
        <v>21.361705</v>
      </c>
      <c r="F37" s="3">
        <v>6.861</v>
      </c>
      <c r="G37" s="3">
        <v>35.939</v>
      </c>
      <c r="H37" s="86"/>
      <c r="I37" s="3">
        <v>4925.854</v>
      </c>
      <c r="J37" s="115"/>
      <c r="K37" s="3">
        <v>200.37281685</v>
      </c>
      <c r="L37" s="3">
        <v>547.4209799999999</v>
      </c>
      <c r="M37" s="3">
        <v>208.955</v>
      </c>
      <c r="N37" s="91">
        <f t="shared" si="1"/>
        <v>19707.41750185</v>
      </c>
      <c r="O37" s="113">
        <v>-6954.091424460001</v>
      </c>
      <c r="P37" s="98">
        <f t="shared" si="5"/>
        <v>12753.326077389998</v>
      </c>
      <c r="Q37" s="3"/>
      <c r="R37" s="95">
        <f t="shared" si="2"/>
        <v>12753.326077389998</v>
      </c>
      <c r="S37" s="98">
        <f t="shared" si="3"/>
        <v>0.8015918339025769</v>
      </c>
    </row>
    <row r="38" spans="2:19" ht="24" customHeight="1">
      <c r="B38" s="116" t="s">
        <v>76</v>
      </c>
      <c r="C38" s="3"/>
      <c r="D38" s="3">
        <v>5233.762251</v>
      </c>
      <c r="E38" s="86">
        <v>7887.971</v>
      </c>
      <c r="F38" s="86">
        <v>36.495</v>
      </c>
      <c r="G38" s="86">
        <v>2883.853</v>
      </c>
      <c r="H38" s="86"/>
      <c r="I38" s="3">
        <v>7757.022</v>
      </c>
      <c r="J38" s="3">
        <v>22.561674000000004</v>
      </c>
      <c r="K38" s="3"/>
      <c r="L38" s="3">
        <v>2616.8782610000003</v>
      </c>
      <c r="M38" s="11"/>
      <c r="N38" s="91">
        <f t="shared" si="1"/>
        <v>26438.543186000003</v>
      </c>
      <c r="O38" s="106">
        <f>-N38</f>
        <v>-26438.543186000003</v>
      </c>
      <c r="P38" s="98">
        <f t="shared" si="5"/>
        <v>0</v>
      </c>
      <c r="Q38" s="3"/>
      <c r="R38" s="95">
        <f t="shared" si="2"/>
        <v>0</v>
      </c>
      <c r="S38" s="98">
        <f t="shared" si="3"/>
        <v>0</v>
      </c>
    </row>
    <row r="39" spans="2:19" ht="23.25" customHeight="1">
      <c r="B39" s="117" t="s">
        <v>77</v>
      </c>
      <c r="C39" s="3">
        <v>140.76</v>
      </c>
      <c r="D39" s="3">
        <v>117.397</v>
      </c>
      <c r="E39" s="86"/>
      <c r="F39" s="86"/>
      <c r="G39" s="86"/>
      <c r="H39" s="86"/>
      <c r="I39" s="3">
        <v>254.542</v>
      </c>
      <c r="J39" s="115"/>
      <c r="K39" s="3"/>
      <c r="L39" s="3"/>
      <c r="M39" s="3"/>
      <c r="N39" s="91">
        <f t="shared" si="1"/>
        <v>512.699</v>
      </c>
      <c r="O39" s="3">
        <v>0</v>
      </c>
      <c r="P39" s="98">
        <f t="shared" si="5"/>
        <v>512.699</v>
      </c>
      <c r="Q39" s="3"/>
      <c r="R39" s="95">
        <f t="shared" si="2"/>
        <v>512.699</v>
      </c>
      <c r="S39" s="98">
        <f t="shared" si="3"/>
        <v>0.03222495285983658</v>
      </c>
    </row>
    <row r="40" spans="2:19" ht="20.25" customHeight="1">
      <c r="B40" s="60" t="s">
        <v>78</v>
      </c>
      <c r="C40" s="3"/>
      <c r="D40" s="3">
        <v>0</v>
      </c>
      <c r="E40" s="3"/>
      <c r="F40" s="3"/>
      <c r="G40" s="3">
        <v>0</v>
      </c>
      <c r="H40" s="3"/>
      <c r="I40" s="3"/>
      <c r="J40" s="3">
        <v>0</v>
      </c>
      <c r="K40" s="3"/>
      <c r="L40" s="3">
        <v>0</v>
      </c>
      <c r="M40" s="3"/>
      <c r="N40" s="91">
        <f t="shared" si="1"/>
        <v>0</v>
      </c>
      <c r="O40" s="106"/>
      <c r="P40" s="98">
        <f t="shared" si="5"/>
        <v>0</v>
      </c>
      <c r="Q40" s="3"/>
      <c r="R40" s="95">
        <f t="shared" si="2"/>
        <v>0</v>
      </c>
      <c r="S40" s="98">
        <f t="shared" si="3"/>
        <v>0</v>
      </c>
    </row>
    <row r="41" spans="2:19" ht="33" customHeight="1">
      <c r="B41" s="118" t="s">
        <v>79</v>
      </c>
      <c r="C41" s="3">
        <v>549.7660000000001</v>
      </c>
      <c r="D41" s="3">
        <v>4.7477800000000006</v>
      </c>
      <c r="E41" s="3">
        <v>0</v>
      </c>
      <c r="F41" s="3">
        <v>0</v>
      </c>
      <c r="G41" s="3">
        <v>0</v>
      </c>
      <c r="H41" s="3"/>
      <c r="I41" s="3">
        <v>0.269</v>
      </c>
      <c r="J41" s="3">
        <v>0</v>
      </c>
      <c r="K41" s="3"/>
      <c r="L41" s="3"/>
      <c r="M41" s="3"/>
      <c r="N41" s="91">
        <f t="shared" si="1"/>
        <v>554.7827800000001</v>
      </c>
      <c r="O41" s="3"/>
      <c r="P41" s="98">
        <f t="shared" si="5"/>
        <v>554.7827800000001</v>
      </c>
      <c r="Q41" s="3"/>
      <c r="R41" s="95">
        <f t="shared" si="2"/>
        <v>554.7827800000001</v>
      </c>
      <c r="S41" s="98">
        <f t="shared" si="3"/>
        <v>0.03487006788183533</v>
      </c>
    </row>
    <row r="42" spans="2:19" ht="24" customHeight="1">
      <c r="B42" s="60" t="s">
        <v>80</v>
      </c>
      <c r="C42" s="3">
        <v>1567.708</v>
      </c>
      <c r="D42" s="3"/>
      <c r="E42" s="3"/>
      <c r="F42" s="3"/>
      <c r="G42" s="3"/>
      <c r="H42" s="3"/>
      <c r="I42" s="3">
        <v>0</v>
      </c>
      <c r="J42" s="3"/>
      <c r="K42" s="3"/>
      <c r="L42" s="3"/>
      <c r="M42" s="3">
        <v>5.864</v>
      </c>
      <c r="N42" s="91">
        <f>SUM(C42:M42)</f>
        <v>1573.5720000000001</v>
      </c>
      <c r="O42" s="3"/>
      <c r="P42" s="98">
        <f t="shared" si="5"/>
        <v>1573.5720000000001</v>
      </c>
      <c r="Q42" s="3">
        <f>-P42</f>
        <v>-1573.5720000000001</v>
      </c>
      <c r="R42" s="119">
        <f t="shared" si="2"/>
        <v>0</v>
      </c>
      <c r="S42" s="98">
        <f t="shared" si="3"/>
        <v>0</v>
      </c>
    </row>
    <row r="43" spans="2:19" ht="22.5" customHeight="1">
      <c r="B43" s="120" t="s">
        <v>81</v>
      </c>
      <c r="C43" s="3">
        <v>138.164</v>
      </c>
      <c r="D43" s="3">
        <v>0.040408</v>
      </c>
      <c r="E43" s="3"/>
      <c r="F43" s="3"/>
      <c r="G43" s="3"/>
      <c r="H43" s="3"/>
      <c r="I43" s="3">
        <v>0</v>
      </c>
      <c r="J43" s="3"/>
      <c r="K43" s="3"/>
      <c r="L43" s="3"/>
      <c r="M43" s="3"/>
      <c r="N43" s="91">
        <f t="shared" si="1"/>
        <v>138.204408</v>
      </c>
      <c r="O43" s="3"/>
      <c r="P43" s="98">
        <f t="shared" si="5"/>
        <v>138.204408</v>
      </c>
      <c r="Q43" s="3"/>
      <c r="R43" s="119">
        <f t="shared" si="2"/>
        <v>138.204408</v>
      </c>
      <c r="S43" s="98">
        <f t="shared" si="3"/>
        <v>0.008686637837837838</v>
      </c>
    </row>
    <row r="44" spans="2:19" ht="26.25" customHeight="1">
      <c r="B44" s="120" t="s">
        <v>82</v>
      </c>
      <c r="C44" s="3">
        <v>-43.29</v>
      </c>
      <c r="D44" s="3">
        <v>28.082</v>
      </c>
      <c r="E44" s="3">
        <v>0</v>
      </c>
      <c r="F44" s="3">
        <v>0</v>
      </c>
      <c r="G44" s="3"/>
      <c r="H44" s="3"/>
      <c r="I44" s="3">
        <v>44.192</v>
      </c>
      <c r="J44" s="3"/>
      <c r="K44" s="3"/>
      <c r="L44" s="3"/>
      <c r="M44" s="3"/>
      <c r="N44" s="91">
        <f t="shared" si="1"/>
        <v>28.984</v>
      </c>
      <c r="O44" s="3"/>
      <c r="P44" s="98">
        <f>N44+O44</f>
        <v>28.984</v>
      </c>
      <c r="Q44" s="3"/>
      <c r="R44" s="119">
        <f>P44+Q44</f>
        <v>28.984</v>
      </c>
      <c r="S44" s="98">
        <f t="shared" si="3"/>
        <v>0.001821747328724073</v>
      </c>
    </row>
    <row r="45" spans="2:19" ht="51" customHeight="1">
      <c r="B45" s="120" t="s">
        <v>83</v>
      </c>
      <c r="C45" s="3">
        <v>8603.809000000001</v>
      </c>
      <c r="D45" s="3">
        <v>2626.453499</v>
      </c>
      <c r="E45" s="3">
        <v>0.081</v>
      </c>
      <c r="F45" s="3">
        <v>133.044</v>
      </c>
      <c r="G45" s="3">
        <v>0.7004859999999999</v>
      </c>
      <c r="H45" s="3"/>
      <c r="I45" s="3">
        <v>549.8149999999998</v>
      </c>
      <c r="J45" s="3">
        <v>104.894768</v>
      </c>
      <c r="K45" s="3"/>
      <c r="L45" s="3"/>
      <c r="M45" s="3"/>
      <c r="N45" s="91">
        <f t="shared" si="1"/>
        <v>12018.797753</v>
      </c>
      <c r="O45" s="3"/>
      <c r="P45" s="98">
        <f>N45+O45</f>
        <v>12018.797753</v>
      </c>
      <c r="Q45" s="3"/>
      <c r="R45" s="119">
        <f>P45+Q45</f>
        <v>12018.797753</v>
      </c>
      <c r="S45" s="98">
        <f>R45/$R$11*100</f>
        <v>0.7554241202388435</v>
      </c>
    </row>
    <row r="46" spans="2:19" ht="36" customHeight="1">
      <c r="B46" s="121" t="s">
        <v>84</v>
      </c>
      <c r="C46" s="3">
        <v>458.29399999999987</v>
      </c>
      <c r="D46" s="3"/>
      <c r="E46" s="3">
        <v>18.934</v>
      </c>
      <c r="F46" s="3">
        <v>0</v>
      </c>
      <c r="G46" s="3"/>
      <c r="H46" s="122"/>
      <c r="I46" s="122"/>
      <c r="J46" s="122"/>
      <c r="K46" s="122"/>
      <c r="L46" s="122"/>
      <c r="M46" s="122"/>
      <c r="N46" s="91">
        <f>SUM(C46:M46)</f>
        <v>477.2279999999999</v>
      </c>
      <c r="O46" s="3"/>
      <c r="P46" s="98">
        <f>N46+O46</f>
        <v>477.2279999999999</v>
      </c>
      <c r="Q46" s="3"/>
      <c r="R46" s="119">
        <f>P46+Q46</f>
        <v>477.2279999999999</v>
      </c>
      <c r="S46" s="98">
        <f>R46/$R$11*100</f>
        <v>0.029995474544311746</v>
      </c>
    </row>
    <row r="47" spans="2:19" ht="36" customHeight="1">
      <c r="B47" s="121"/>
      <c r="C47" s="3"/>
      <c r="D47" s="3"/>
      <c r="E47" s="3"/>
      <c r="F47" s="3"/>
      <c r="G47" s="3"/>
      <c r="H47" s="122"/>
      <c r="I47" s="122"/>
      <c r="J47" s="122"/>
      <c r="K47" s="122"/>
      <c r="L47" s="122"/>
      <c r="M47" s="122"/>
      <c r="N47" s="91"/>
      <c r="O47" s="3"/>
      <c r="P47" s="98"/>
      <c r="Q47" s="3"/>
      <c r="R47" s="119"/>
      <c r="S47" s="98"/>
    </row>
    <row r="48" spans="2:19" s="94" customFormat="1" ht="30.75" customHeight="1">
      <c r="B48" s="7" t="s">
        <v>85</v>
      </c>
      <c r="C48" s="8">
        <f>C49+C63+C66+C69</f>
        <v>107911.13699999999</v>
      </c>
      <c r="D48" s="8">
        <f aca="true" t="shared" si="8" ref="D48:M48">D49+D63+D66+D69+D70</f>
        <v>36195.49705</v>
      </c>
      <c r="E48" s="8">
        <f t="shared" si="8"/>
        <v>38893.47425000001</v>
      </c>
      <c r="F48" s="8">
        <f t="shared" si="8"/>
        <v>849.0388029999998</v>
      </c>
      <c r="G48" s="8">
        <f t="shared" si="8"/>
        <v>21048.456719</v>
      </c>
      <c r="H48" s="8">
        <f t="shared" si="8"/>
        <v>0</v>
      </c>
      <c r="I48" s="8">
        <f t="shared" si="8"/>
        <v>12231.278999999999</v>
      </c>
      <c r="J48" s="8">
        <f t="shared" si="8"/>
        <v>109.83206</v>
      </c>
      <c r="K48" s="8">
        <f t="shared" si="8"/>
        <v>175.10782700000001</v>
      </c>
      <c r="L48" s="95">
        <f t="shared" si="8"/>
        <v>3150.20103</v>
      </c>
      <c r="M48" s="95">
        <f t="shared" si="8"/>
        <v>456.36400000000003</v>
      </c>
      <c r="N48" s="95">
        <f>SUM(C48:M48)</f>
        <v>221020.387739</v>
      </c>
      <c r="O48" s="8">
        <f>O49+O63+O66+O69+O70</f>
        <v>-33424.062193460006</v>
      </c>
      <c r="P48" s="95">
        <f aca="true" t="shared" si="9" ref="P48:P69">N48+O48</f>
        <v>187596.32554554</v>
      </c>
      <c r="Q48" s="8">
        <f>Q49+Q63+Q66+Q69+Q70</f>
        <v>-1830.584</v>
      </c>
      <c r="R48" s="96">
        <f aca="true" t="shared" si="10" ref="R48:R69">P48+Q48</f>
        <v>185765.74154554</v>
      </c>
      <c r="S48" s="95">
        <f>R48/$R$11*100</f>
        <v>11.676036552202387</v>
      </c>
    </row>
    <row r="49" spans="2:19" ht="19.5" customHeight="1">
      <c r="B49" s="123" t="s">
        <v>86</v>
      </c>
      <c r="C49" s="8">
        <f>SUM(C50:C62)</f>
        <v>106731.70899999999</v>
      </c>
      <c r="D49" s="8">
        <f>SUM(D50:D62)</f>
        <v>31438.148791</v>
      </c>
      <c r="E49" s="8">
        <f aca="true" t="shared" si="11" ref="E49:K49">SUM(E50:E62)</f>
        <v>38898.515250000004</v>
      </c>
      <c r="F49" s="8">
        <f>SUM(F50:F62)</f>
        <v>856.8268029999998</v>
      </c>
      <c r="G49" s="8">
        <f>SUM(G50:G62)</f>
        <v>21073.121719000002</v>
      </c>
      <c r="H49" s="8">
        <f t="shared" si="11"/>
        <v>0</v>
      </c>
      <c r="I49" s="8">
        <f t="shared" si="11"/>
        <v>12023.008999999998</v>
      </c>
      <c r="J49" s="8">
        <f t="shared" si="11"/>
        <v>109.834632</v>
      </c>
      <c r="K49" s="8">
        <f t="shared" si="11"/>
        <v>175.10782700000001</v>
      </c>
      <c r="L49" s="8">
        <f>SUM(L50:L62)</f>
        <v>1167.37444</v>
      </c>
      <c r="M49" s="8">
        <f>SUM(M50:M62)</f>
        <v>21.087</v>
      </c>
      <c r="N49" s="95">
        <f>SUM(C49:M49)</f>
        <v>212494.734462</v>
      </c>
      <c r="O49" s="8">
        <f>SUM(O50:O62)</f>
        <v>-33383.27050446001</v>
      </c>
      <c r="P49" s="98">
        <f t="shared" si="9"/>
        <v>179111.46395754</v>
      </c>
      <c r="Q49" s="8">
        <f>SUM(Q50:Q62)</f>
        <v>0</v>
      </c>
      <c r="R49" s="119">
        <f t="shared" si="10"/>
        <v>179111.46395754</v>
      </c>
      <c r="S49" s="98">
        <f>R49/$R$11*100</f>
        <v>11.257791574955373</v>
      </c>
    </row>
    <row r="50" spans="1:19" ht="23.25" customHeight="1">
      <c r="A50" s="124"/>
      <c r="B50" s="125" t="s">
        <v>87</v>
      </c>
      <c r="C50" s="126">
        <v>21269.099</v>
      </c>
      <c r="D50" s="10">
        <v>12880.573</v>
      </c>
      <c r="E50" s="99">
        <v>137.358</v>
      </c>
      <c r="F50" s="99">
        <v>54.524</v>
      </c>
      <c r="G50" s="99">
        <v>103.117</v>
      </c>
      <c r="H50" s="99"/>
      <c r="I50" s="101">
        <v>7013.708</v>
      </c>
      <c r="J50" s="10"/>
      <c r="K50" s="101"/>
      <c r="L50" s="10">
        <v>257.68015</v>
      </c>
      <c r="M50" s="10">
        <v>1.691</v>
      </c>
      <c r="N50" s="95">
        <f>SUM(C50:M50)</f>
        <v>41717.75014999999</v>
      </c>
      <c r="O50" s="11"/>
      <c r="P50" s="98">
        <f t="shared" si="9"/>
        <v>41717.75014999999</v>
      </c>
      <c r="Q50" s="11"/>
      <c r="R50" s="119">
        <f t="shared" si="10"/>
        <v>41717.75014999999</v>
      </c>
      <c r="S50" s="98">
        <f>R50/$R$11*100</f>
        <v>2.6221087460716523</v>
      </c>
    </row>
    <row r="51" spans="1:19" ht="23.25" customHeight="1">
      <c r="A51" s="124"/>
      <c r="B51" s="125" t="s">
        <v>88</v>
      </c>
      <c r="C51" s="10">
        <v>3133.726</v>
      </c>
      <c r="D51" s="10">
        <v>8987.989</v>
      </c>
      <c r="E51" s="99">
        <v>211.039</v>
      </c>
      <c r="F51" s="99">
        <v>11.338</v>
      </c>
      <c r="G51" s="127">
        <v>14960.35</v>
      </c>
      <c r="H51" s="99">
        <v>0</v>
      </c>
      <c r="I51" s="101">
        <v>2861.304</v>
      </c>
      <c r="J51" s="101"/>
      <c r="K51" s="101">
        <v>6.165883</v>
      </c>
      <c r="L51" s="101">
        <v>631.3618</v>
      </c>
      <c r="M51" s="101">
        <v>19.131</v>
      </c>
      <c r="N51" s="95">
        <f>SUM(C51:M51)</f>
        <v>30822.404683000004</v>
      </c>
      <c r="O51" s="106">
        <v>-7077.9490000000005</v>
      </c>
      <c r="P51" s="98">
        <f t="shared" si="9"/>
        <v>23744.455683000004</v>
      </c>
      <c r="Q51" s="11"/>
      <c r="R51" s="119">
        <f t="shared" si="10"/>
        <v>23744.455683000004</v>
      </c>
      <c r="S51" s="98">
        <f aca="true" t="shared" si="12" ref="S51:S69">R51/$R$11*100</f>
        <v>1.4924233615964804</v>
      </c>
    </row>
    <row r="52" spans="1:19" ht="17.25" customHeight="1">
      <c r="A52" s="124"/>
      <c r="B52" s="125" t="s">
        <v>89</v>
      </c>
      <c r="C52" s="10">
        <v>11946.47</v>
      </c>
      <c r="D52" s="10">
        <v>538.835</v>
      </c>
      <c r="E52" s="99">
        <v>16.418</v>
      </c>
      <c r="F52" s="99">
        <v>0.895</v>
      </c>
      <c r="G52" s="99">
        <v>7.699</v>
      </c>
      <c r="H52" s="99">
        <v>0</v>
      </c>
      <c r="I52" s="101">
        <v>0.001</v>
      </c>
      <c r="J52" s="101">
        <v>0</v>
      </c>
      <c r="K52" s="10">
        <v>168.941944</v>
      </c>
      <c r="L52" s="101">
        <v>3.67456</v>
      </c>
      <c r="M52" s="101"/>
      <c r="N52" s="95">
        <f aca="true" t="shared" si="13" ref="N52:N70">SUM(C52:M52)</f>
        <v>12682.934504</v>
      </c>
      <c r="O52" s="106">
        <v>-13.026984460000003</v>
      </c>
      <c r="P52" s="98">
        <f t="shared" si="9"/>
        <v>12669.90751954</v>
      </c>
      <c r="Q52" s="11"/>
      <c r="R52" s="119">
        <f>P52+Q52</f>
        <v>12669.90751954</v>
      </c>
      <c r="S52" s="98">
        <f t="shared" si="12"/>
        <v>0.7963486813035827</v>
      </c>
    </row>
    <row r="53" spans="1:19" ht="18.75" customHeight="1">
      <c r="A53" s="124"/>
      <c r="B53" s="125" t="s">
        <v>90</v>
      </c>
      <c r="C53" s="10">
        <v>4482.609</v>
      </c>
      <c r="D53" s="10">
        <v>1974.564</v>
      </c>
      <c r="E53" s="99"/>
      <c r="F53" s="99">
        <v>5.222</v>
      </c>
      <c r="G53" s="99"/>
      <c r="H53" s="99"/>
      <c r="I53" s="101">
        <v>320.246</v>
      </c>
      <c r="J53" s="10"/>
      <c r="K53" s="128"/>
      <c r="L53" s="10"/>
      <c r="M53" s="10"/>
      <c r="N53" s="95">
        <f t="shared" si="13"/>
        <v>6782.6410000000005</v>
      </c>
      <c r="O53" s="11"/>
      <c r="P53" s="98">
        <f t="shared" si="9"/>
        <v>6782.6410000000005</v>
      </c>
      <c r="Q53" s="11"/>
      <c r="R53" s="119">
        <f t="shared" si="10"/>
        <v>6782.6410000000005</v>
      </c>
      <c r="S53" s="98">
        <f t="shared" si="12"/>
        <v>0.426313073538655</v>
      </c>
    </row>
    <row r="54" spans="1:19" ht="24" customHeight="1">
      <c r="A54" s="124"/>
      <c r="B54" s="125" t="s">
        <v>91</v>
      </c>
      <c r="C54" s="10">
        <v>19156.67</v>
      </c>
      <c r="D54" s="101">
        <v>77.93300000000045</v>
      </c>
      <c r="E54" s="129">
        <v>0</v>
      </c>
      <c r="F54" s="129">
        <v>39.65</v>
      </c>
      <c r="G54" s="129">
        <v>4018.578</v>
      </c>
      <c r="H54" s="129">
        <v>0</v>
      </c>
      <c r="I54" s="10">
        <v>93.241</v>
      </c>
      <c r="J54" s="10"/>
      <c r="K54" s="8"/>
      <c r="L54" s="101"/>
      <c r="M54" s="101"/>
      <c r="N54" s="95">
        <f t="shared" si="13"/>
        <v>23386.072000000004</v>
      </c>
      <c r="O54" s="106">
        <v>-22572.579007000004</v>
      </c>
      <c r="P54" s="98">
        <f>N54+O54</f>
        <v>813.4929929999998</v>
      </c>
      <c r="Q54" s="11"/>
      <c r="R54" s="119">
        <f t="shared" si="10"/>
        <v>813.4929929999998</v>
      </c>
      <c r="S54" s="98">
        <f t="shared" si="12"/>
        <v>0.05113092350722814</v>
      </c>
    </row>
    <row r="55" spans="1:19" ht="18" customHeight="1">
      <c r="A55" s="124"/>
      <c r="B55" s="125" t="s">
        <v>92</v>
      </c>
      <c r="C55" s="10">
        <v>8026.772</v>
      </c>
      <c r="D55" s="101">
        <v>331.433162</v>
      </c>
      <c r="E55" s="99">
        <v>0.157</v>
      </c>
      <c r="F55" s="99">
        <v>0.047</v>
      </c>
      <c r="G55" s="99"/>
      <c r="H55" s="99"/>
      <c r="I55" s="101">
        <v>242.039</v>
      </c>
      <c r="J55" s="101">
        <v>0.121897</v>
      </c>
      <c r="K55" s="101"/>
      <c r="L55" s="101"/>
      <c r="M55" s="101"/>
      <c r="N55" s="95">
        <f t="shared" si="13"/>
        <v>8600.570059000001</v>
      </c>
      <c r="O55" s="106">
        <v>-40.169940000000004</v>
      </c>
      <c r="P55" s="98">
        <f>N55+O55</f>
        <v>8560.400119000002</v>
      </c>
      <c r="Q55" s="11"/>
      <c r="R55" s="119">
        <f t="shared" si="10"/>
        <v>8560.400119000002</v>
      </c>
      <c r="S55" s="98">
        <f t="shared" si="12"/>
        <v>0.5380515473915777</v>
      </c>
    </row>
    <row r="56" spans="1:19" ht="38.25" customHeight="1">
      <c r="A56" s="124"/>
      <c r="B56" s="130" t="s">
        <v>93</v>
      </c>
      <c r="C56" s="10">
        <v>1477.855</v>
      </c>
      <c r="D56" s="101">
        <v>9.061943</v>
      </c>
      <c r="E56" s="101"/>
      <c r="F56" s="101">
        <v>0</v>
      </c>
      <c r="G56" s="101"/>
      <c r="H56" s="99"/>
      <c r="I56" s="101">
        <v>0.548</v>
      </c>
      <c r="J56" s="101">
        <v>0</v>
      </c>
      <c r="K56" s="101"/>
      <c r="L56" s="101"/>
      <c r="M56" s="101"/>
      <c r="N56" s="95">
        <f t="shared" si="13"/>
        <v>1487.464943</v>
      </c>
      <c r="O56" s="106">
        <v>-249.37821</v>
      </c>
      <c r="P56" s="98">
        <f t="shared" si="9"/>
        <v>1238.0867329999999</v>
      </c>
      <c r="Q56" s="85"/>
      <c r="R56" s="98">
        <f t="shared" si="10"/>
        <v>1238.0867329999999</v>
      </c>
      <c r="S56" s="98">
        <f t="shared" si="12"/>
        <v>0.07781814789440603</v>
      </c>
    </row>
    <row r="57" spans="1:19" ht="15">
      <c r="A57" s="124"/>
      <c r="B57" s="125" t="s">
        <v>94</v>
      </c>
      <c r="C57" s="10">
        <v>23243.716</v>
      </c>
      <c r="D57" s="101">
        <v>1931.1979999999999</v>
      </c>
      <c r="E57" s="99">
        <v>38513.14625</v>
      </c>
      <c r="F57" s="99">
        <v>585.9608029999999</v>
      </c>
      <c r="G57" s="99">
        <v>1982.111719</v>
      </c>
      <c r="H57" s="99"/>
      <c r="I57" s="101">
        <v>36.826</v>
      </c>
      <c r="J57" s="101"/>
      <c r="K57" s="101"/>
      <c r="L57" s="101"/>
      <c r="M57" s="101"/>
      <c r="N57" s="95">
        <f t="shared" si="13"/>
        <v>66292.958772</v>
      </c>
      <c r="O57" s="11"/>
      <c r="P57" s="98">
        <f t="shared" si="9"/>
        <v>66292.958772</v>
      </c>
      <c r="Q57" s="11"/>
      <c r="R57" s="119">
        <f t="shared" si="10"/>
        <v>66292.958772</v>
      </c>
      <c r="S57" s="98">
        <f>R57/$R$11*100</f>
        <v>4.166747880075424</v>
      </c>
    </row>
    <row r="58" spans="1:19" ht="51.75" customHeight="1">
      <c r="A58" s="124"/>
      <c r="B58" s="130" t="s">
        <v>95</v>
      </c>
      <c r="C58" s="10">
        <v>11272.977</v>
      </c>
      <c r="D58" s="101">
        <v>3626.292686</v>
      </c>
      <c r="E58" s="99">
        <v>0.097</v>
      </c>
      <c r="F58" s="99">
        <v>151.54</v>
      </c>
      <c r="G58" s="99">
        <v>0.769</v>
      </c>
      <c r="H58" s="99"/>
      <c r="I58" s="101">
        <v>1038.286</v>
      </c>
      <c r="J58" s="101">
        <v>109.712735</v>
      </c>
      <c r="K58" s="101"/>
      <c r="L58" s="101"/>
      <c r="M58" s="101"/>
      <c r="N58" s="95">
        <f t="shared" si="13"/>
        <v>16199.674421</v>
      </c>
      <c r="O58" s="92">
        <v>-2780.5940030000006</v>
      </c>
      <c r="P58" s="98">
        <f t="shared" si="9"/>
        <v>13419.080418</v>
      </c>
      <c r="Q58" s="11"/>
      <c r="R58" s="119">
        <f t="shared" si="10"/>
        <v>13419.080418</v>
      </c>
      <c r="S58" s="98">
        <f t="shared" si="12"/>
        <v>0.8434368584538027</v>
      </c>
    </row>
    <row r="59" spans="1:19" ht="16.5" customHeight="1">
      <c r="A59" s="124"/>
      <c r="B59" s="125" t="s">
        <v>96</v>
      </c>
      <c r="C59" s="10">
        <v>1717.955</v>
      </c>
      <c r="D59" s="101">
        <v>1054.551</v>
      </c>
      <c r="E59" s="99">
        <v>0.91</v>
      </c>
      <c r="F59" s="99">
        <v>7.65</v>
      </c>
      <c r="G59" s="99">
        <v>0.497</v>
      </c>
      <c r="H59" s="99"/>
      <c r="I59" s="101">
        <v>359.777</v>
      </c>
      <c r="J59" s="101">
        <v>0</v>
      </c>
      <c r="K59" s="101"/>
      <c r="L59" s="101">
        <v>1.56162</v>
      </c>
      <c r="M59" s="101">
        <v>0.265</v>
      </c>
      <c r="N59" s="95">
        <f>SUM(C59:M59)</f>
        <v>3143.1666199999995</v>
      </c>
      <c r="O59" s="106">
        <v>-256.76162</v>
      </c>
      <c r="P59" s="98">
        <f t="shared" si="9"/>
        <v>2886.4049999999997</v>
      </c>
      <c r="Q59" s="11"/>
      <c r="R59" s="119">
        <f t="shared" si="10"/>
        <v>2886.4049999999997</v>
      </c>
      <c r="S59" s="98">
        <f t="shared" si="12"/>
        <v>0.18142080452545567</v>
      </c>
    </row>
    <row r="60" spans="1:19" ht="52.5" customHeight="1">
      <c r="A60" s="124"/>
      <c r="B60" s="130" t="s">
        <v>97</v>
      </c>
      <c r="C60" s="10">
        <v>527.496</v>
      </c>
      <c r="D60" s="101">
        <v>11.598</v>
      </c>
      <c r="E60" s="99">
        <v>19.39</v>
      </c>
      <c r="F60" s="99"/>
      <c r="G60" s="99"/>
      <c r="H60" s="99"/>
      <c r="I60" s="101">
        <v>1.095</v>
      </c>
      <c r="J60" s="101"/>
      <c r="K60" s="101"/>
      <c r="L60" s="101"/>
      <c r="M60" s="101"/>
      <c r="N60" s="95">
        <f>SUM(C60:M60)</f>
        <v>559.579</v>
      </c>
      <c r="O60" s="106">
        <v>-7.866969</v>
      </c>
      <c r="P60" s="98">
        <f>N60+O60</f>
        <v>551.7120309999999</v>
      </c>
      <c r="Q60" s="11"/>
      <c r="R60" s="119">
        <f t="shared" si="10"/>
        <v>551.7120309999999</v>
      </c>
      <c r="S60" s="98">
        <f>R60/$R$11*100</f>
        <v>0.03467706040226272</v>
      </c>
    </row>
    <row r="61" spans="1:19" ht="33" customHeight="1">
      <c r="A61" s="124"/>
      <c r="B61" s="130" t="s">
        <v>98</v>
      </c>
      <c r="C61" s="10">
        <v>357.543</v>
      </c>
      <c r="D61" s="101">
        <v>14.12</v>
      </c>
      <c r="E61" s="99"/>
      <c r="F61" s="99"/>
      <c r="G61" s="99"/>
      <c r="H61" s="99"/>
      <c r="I61" s="101">
        <v>3.264</v>
      </c>
      <c r="J61" s="101"/>
      <c r="K61" s="101"/>
      <c r="L61" s="101">
        <v>273.09631</v>
      </c>
      <c r="M61" s="101"/>
      <c r="N61" s="95">
        <f>SUM(C61:M61)</f>
        <v>648.02331</v>
      </c>
      <c r="O61" s="106">
        <v>-347.91831</v>
      </c>
      <c r="P61" s="98">
        <f t="shared" si="9"/>
        <v>300.105</v>
      </c>
      <c r="Q61" s="11"/>
      <c r="R61" s="119">
        <f t="shared" si="10"/>
        <v>300.105</v>
      </c>
      <c r="S61" s="98">
        <f>R61/$R$11*100</f>
        <v>0.01886266499057197</v>
      </c>
    </row>
    <row r="62" spans="1:19" s="11" customFormat="1" ht="39" customHeight="1">
      <c r="A62" s="131"/>
      <c r="B62" s="132" t="s">
        <v>99</v>
      </c>
      <c r="C62" s="10">
        <v>118.821</v>
      </c>
      <c r="D62" s="101">
        <v>0</v>
      </c>
      <c r="E62" s="99"/>
      <c r="F62" s="99"/>
      <c r="G62" s="99"/>
      <c r="H62" s="99"/>
      <c r="I62" s="101">
        <v>52.674</v>
      </c>
      <c r="J62" s="98">
        <v>0</v>
      </c>
      <c r="K62" s="98"/>
      <c r="L62" s="101"/>
      <c r="M62" s="101"/>
      <c r="N62" s="95">
        <f t="shared" si="13"/>
        <v>171.495</v>
      </c>
      <c r="O62" s="106">
        <v>-37.026461</v>
      </c>
      <c r="P62" s="98">
        <f t="shared" si="9"/>
        <v>134.46853900000002</v>
      </c>
      <c r="R62" s="119">
        <f t="shared" si="10"/>
        <v>134.46853900000002</v>
      </c>
      <c r="S62" s="98">
        <f t="shared" si="12"/>
        <v>0.008451825204274043</v>
      </c>
    </row>
    <row r="63" spans="1:19" ht="19.5" customHeight="1">
      <c r="A63" s="124"/>
      <c r="B63" s="123" t="s">
        <v>100</v>
      </c>
      <c r="C63" s="98">
        <f>SUM(C64:C65)</f>
        <v>1444.027</v>
      </c>
      <c r="D63" s="98">
        <f>D64+D65</f>
        <v>3865.123</v>
      </c>
      <c r="E63" s="100">
        <f aca="true" t="shared" si="14" ref="E63:M63">E64+E65</f>
        <v>0.123</v>
      </c>
      <c r="F63" s="100">
        <f t="shared" si="14"/>
        <v>0.71</v>
      </c>
      <c r="G63" s="100">
        <f t="shared" si="14"/>
        <v>0.301</v>
      </c>
      <c r="H63" s="100">
        <f t="shared" si="14"/>
        <v>0</v>
      </c>
      <c r="I63" s="98">
        <f>I64+I65</f>
        <v>264.619</v>
      </c>
      <c r="J63" s="98">
        <f t="shared" si="14"/>
        <v>0</v>
      </c>
      <c r="K63" s="101">
        <f t="shared" si="14"/>
        <v>0</v>
      </c>
      <c r="L63" s="98">
        <f t="shared" si="14"/>
        <v>1948.16244</v>
      </c>
      <c r="M63" s="98">
        <f t="shared" si="14"/>
        <v>0</v>
      </c>
      <c r="N63" s="95">
        <f t="shared" si="13"/>
        <v>7523.065439999999</v>
      </c>
      <c r="O63" s="98">
        <f>O64+O65</f>
        <v>-6.127539000000006</v>
      </c>
      <c r="P63" s="98">
        <f t="shared" si="9"/>
        <v>7516.937900999999</v>
      </c>
      <c r="Q63" s="92">
        <f>Q64+Q65</f>
        <v>-20.318</v>
      </c>
      <c r="R63" s="119">
        <f>P63+Q63</f>
        <v>7496.619900999999</v>
      </c>
      <c r="S63" s="98">
        <f t="shared" si="12"/>
        <v>0.47118918296668755</v>
      </c>
    </row>
    <row r="64" spans="1:19" ht="19.5" customHeight="1">
      <c r="A64" s="124"/>
      <c r="B64" s="133" t="s">
        <v>101</v>
      </c>
      <c r="C64" s="101">
        <v>1418.314</v>
      </c>
      <c r="D64" s="10">
        <v>3801.202</v>
      </c>
      <c r="E64" s="99">
        <v>0.123</v>
      </c>
      <c r="F64" s="99">
        <v>0.71</v>
      </c>
      <c r="G64" s="99">
        <v>0.301</v>
      </c>
      <c r="H64" s="99"/>
      <c r="I64" s="101">
        <v>264.619</v>
      </c>
      <c r="J64" s="101"/>
      <c r="K64" s="98">
        <v>0</v>
      </c>
      <c r="L64" s="10">
        <v>1948.16244</v>
      </c>
      <c r="M64" s="10"/>
      <c r="N64" s="95">
        <f t="shared" si="13"/>
        <v>7433.43144</v>
      </c>
      <c r="O64" s="98">
        <v>-6.127539000000006</v>
      </c>
      <c r="P64" s="98">
        <f t="shared" si="9"/>
        <v>7427.303901</v>
      </c>
      <c r="Q64" s="11"/>
      <c r="R64" s="119">
        <f t="shared" si="10"/>
        <v>7427.303901</v>
      </c>
      <c r="S64" s="98">
        <f>R64/$R$11*100</f>
        <v>0.46683242620993093</v>
      </c>
    </row>
    <row r="65" spans="1:19" ht="19.5" customHeight="1">
      <c r="A65" s="124"/>
      <c r="B65" s="133" t="s">
        <v>102</v>
      </c>
      <c r="C65" s="10">
        <v>25.713</v>
      </c>
      <c r="D65" s="10">
        <v>63.921</v>
      </c>
      <c r="E65" s="129"/>
      <c r="F65" s="129">
        <v>0</v>
      </c>
      <c r="G65" s="129"/>
      <c r="H65" s="129"/>
      <c r="I65" s="101">
        <v>0</v>
      </c>
      <c r="J65" s="98"/>
      <c r="K65" s="98"/>
      <c r="L65" s="10"/>
      <c r="M65" s="10"/>
      <c r="N65" s="95">
        <f t="shared" si="13"/>
        <v>89.634</v>
      </c>
      <c r="O65" s="92"/>
      <c r="P65" s="98">
        <f t="shared" si="9"/>
        <v>89.634</v>
      </c>
      <c r="Q65" s="11">
        <v>-20.318</v>
      </c>
      <c r="R65" s="119">
        <f t="shared" si="10"/>
        <v>69.316</v>
      </c>
      <c r="S65" s="98">
        <f t="shared" si="12"/>
        <v>0.004356756756756757</v>
      </c>
    </row>
    <row r="66" spans="1:19" ht="23.25" customHeight="1">
      <c r="A66" s="124"/>
      <c r="B66" s="123" t="s">
        <v>80</v>
      </c>
      <c r="C66" s="119">
        <f>C67+C68</f>
        <v>261.113</v>
      </c>
      <c r="D66" s="119">
        <f>D67+D68</f>
        <v>1113.876</v>
      </c>
      <c r="E66" s="119">
        <f>E67+E68</f>
        <v>0</v>
      </c>
      <c r="F66" s="119">
        <f>F67+F68</f>
        <v>0</v>
      </c>
      <c r="G66" s="119">
        <f>G67+G68</f>
        <v>0</v>
      </c>
      <c r="H66" s="129"/>
      <c r="I66" s="119">
        <f>I67+I68</f>
        <v>0</v>
      </c>
      <c r="J66" s="98"/>
      <c r="K66" s="98">
        <f>K67+K68</f>
        <v>0</v>
      </c>
      <c r="L66" s="119">
        <f>L67+L68</f>
        <v>34.66415</v>
      </c>
      <c r="M66" s="119">
        <f>M67+M68</f>
        <v>435.27700000000004</v>
      </c>
      <c r="N66" s="95">
        <f t="shared" si="13"/>
        <v>1844.9301500000001</v>
      </c>
      <c r="O66" s="119">
        <f>O67+O68</f>
        <v>-34.66415</v>
      </c>
      <c r="P66" s="98">
        <f t="shared" si="9"/>
        <v>1810.266</v>
      </c>
      <c r="Q66" s="119">
        <f>Q67+Q68</f>
        <v>-1810.266</v>
      </c>
      <c r="R66" s="119">
        <f t="shared" si="10"/>
        <v>0</v>
      </c>
      <c r="S66" s="98">
        <f t="shared" si="12"/>
        <v>0</v>
      </c>
    </row>
    <row r="67" spans="1:19" ht="15">
      <c r="A67" s="124"/>
      <c r="B67" s="134" t="s">
        <v>103</v>
      </c>
      <c r="C67" s="10">
        <v>0</v>
      </c>
      <c r="D67" s="10">
        <v>0</v>
      </c>
      <c r="E67" s="129">
        <v>0</v>
      </c>
      <c r="F67" s="129">
        <v>0</v>
      </c>
      <c r="G67" s="129"/>
      <c r="H67" s="129">
        <v>0</v>
      </c>
      <c r="I67" s="10"/>
      <c r="J67" s="98"/>
      <c r="K67" s="98"/>
      <c r="L67" s="10"/>
      <c r="M67" s="10">
        <v>25.285</v>
      </c>
      <c r="N67" s="95">
        <f t="shared" si="13"/>
        <v>25.285</v>
      </c>
      <c r="O67" s="11"/>
      <c r="P67" s="98">
        <f t="shared" si="9"/>
        <v>25.285</v>
      </c>
      <c r="Q67" s="11">
        <f>-P67</f>
        <v>-25.285</v>
      </c>
      <c r="R67" s="119"/>
      <c r="S67" s="98">
        <f t="shared" si="12"/>
        <v>0</v>
      </c>
    </row>
    <row r="68" spans="1:19" ht="19.5" customHeight="1">
      <c r="A68" s="124"/>
      <c r="B68" s="134" t="s">
        <v>104</v>
      </c>
      <c r="C68" s="10">
        <v>261.113</v>
      </c>
      <c r="D68" s="10">
        <v>1113.876</v>
      </c>
      <c r="E68" s="129">
        <v>0</v>
      </c>
      <c r="F68" s="129">
        <v>0</v>
      </c>
      <c r="G68" s="129"/>
      <c r="H68" s="129">
        <v>0</v>
      </c>
      <c r="I68" s="10">
        <v>0</v>
      </c>
      <c r="J68" s="98"/>
      <c r="K68" s="98"/>
      <c r="L68" s="10">
        <v>34.66415</v>
      </c>
      <c r="M68" s="10">
        <v>409.992</v>
      </c>
      <c r="N68" s="95">
        <f t="shared" si="13"/>
        <v>1819.64515</v>
      </c>
      <c r="O68" s="106">
        <v>-34.66415</v>
      </c>
      <c r="P68" s="98">
        <f t="shared" si="9"/>
        <v>1784.981</v>
      </c>
      <c r="Q68" s="11">
        <f>-P68</f>
        <v>-1784.981</v>
      </c>
      <c r="R68" s="119">
        <f t="shared" si="10"/>
        <v>0</v>
      </c>
      <c r="S68" s="98">
        <f t="shared" si="12"/>
        <v>0</v>
      </c>
    </row>
    <row r="69" spans="1:19" ht="34.5" customHeight="1">
      <c r="A69" s="124"/>
      <c r="B69" s="135" t="s">
        <v>105</v>
      </c>
      <c r="C69" s="10">
        <v>-525.712</v>
      </c>
      <c r="D69" s="10">
        <v>-221.650741</v>
      </c>
      <c r="E69" s="129">
        <v>-5.164</v>
      </c>
      <c r="F69" s="129">
        <v>-8.498</v>
      </c>
      <c r="G69" s="129">
        <v>-24.966</v>
      </c>
      <c r="H69" s="129"/>
      <c r="I69" s="129">
        <v>-56.349</v>
      </c>
      <c r="J69" s="129">
        <v>-0.002572</v>
      </c>
      <c r="K69" s="10"/>
      <c r="L69" s="10"/>
      <c r="M69" s="10"/>
      <c r="N69" s="95">
        <f t="shared" si="13"/>
        <v>-842.3423130000001</v>
      </c>
      <c r="O69" s="11"/>
      <c r="P69" s="98">
        <f t="shared" si="9"/>
        <v>-842.3423130000001</v>
      </c>
      <c r="Q69" s="11"/>
      <c r="R69" s="119">
        <f t="shared" si="10"/>
        <v>-842.3423130000001</v>
      </c>
      <c r="S69" s="98">
        <f t="shared" si="12"/>
        <v>-0.05294420571967317</v>
      </c>
    </row>
    <row r="70" spans="2:19" ht="12" customHeight="1">
      <c r="B70" s="135"/>
      <c r="C70" s="10"/>
      <c r="D70" s="10"/>
      <c r="E70" s="129"/>
      <c r="F70" s="129"/>
      <c r="G70" s="129"/>
      <c r="H70" s="129"/>
      <c r="I70" s="8"/>
      <c r="J70" s="98"/>
      <c r="K70" s="10"/>
      <c r="L70" s="10"/>
      <c r="M70" s="10"/>
      <c r="N70" s="95">
        <f t="shared" si="13"/>
        <v>0</v>
      </c>
      <c r="O70" s="11"/>
      <c r="P70" s="98"/>
      <c r="Q70" s="11"/>
      <c r="R70" s="119"/>
      <c r="S70" s="98"/>
    </row>
    <row r="71" spans="2:19" ht="34.5" customHeight="1" thickBot="1">
      <c r="B71" s="136" t="s">
        <v>106</v>
      </c>
      <c r="C71" s="137">
        <f>C21-C48</f>
        <v>-34256.23871599999</v>
      </c>
      <c r="D71" s="137">
        <f>D21-D48</f>
        <v>7299.374888000006</v>
      </c>
      <c r="E71" s="138">
        <f>E21-E48</f>
        <v>432.8258519999945</v>
      </c>
      <c r="F71" s="138">
        <f>F21-F48</f>
        <v>286.8130000000002</v>
      </c>
      <c r="G71" s="138">
        <f>G21-G48</f>
        <v>-2995.986514</v>
      </c>
      <c r="H71" s="138">
        <f>H21-H48</f>
        <v>0</v>
      </c>
      <c r="I71" s="137">
        <f>I21-I48</f>
        <v>1806.5220000000008</v>
      </c>
      <c r="J71" s="137">
        <f>J21-J48</f>
        <v>17.62438200000001</v>
      </c>
      <c r="K71" s="137">
        <f>K21-K48</f>
        <v>25.264989849999978</v>
      </c>
      <c r="L71" s="137">
        <f>L21-L48</f>
        <v>14.098210999999992</v>
      </c>
      <c r="M71" s="137">
        <f>M21-M48</f>
        <v>-241.54500000000002</v>
      </c>
      <c r="N71" s="139">
        <f>SUM(C71:M71)</f>
        <v>-27611.246907149987</v>
      </c>
      <c r="O71" s="137">
        <f>O21-O48</f>
        <v>0</v>
      </c>
      <c r="P71" s="137">
        <f>P21-P48</f>
        <v>-27611.246907150024</v>
      </c>
      <c r="Q71" s="137">
        <f>Q21-Q48</f>
        <v>257.01199999999994</v>
      </c>
      <c r="R71" s="137">
        <f>R21-R48</f>
        <v>-27354.234907150036</v>
      </c>
      <c r="S71" s="140">
        <f>R71/$R$11*100</f>
        <v>-1.7193108049748607</v>
      </c>
    </row>
    <row r="72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2023-05-24T14:05:49Z</cp:lastPrinted>
  <dcterms:created xsi:type="dcterms:W3CDTF">2023-05-24T13:59:56Z</dcterms:created>
  <dcterms:modified xsi:type="dcterms:W3CDTF">2023-05-24T14:06:09Z</dcterms:modified>
  <cp:category/>
  <cp:version/>
  <cp:contentType/>
  <cp:contentStatus/>
</cp:coreProperties>
</file>