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4 aprilie 2024\pt.site\"/>
    </mc:Choice>
  </mc:AlternateContent>
  <bookViews>
    <workbookView xWindow="0" yWindow="0" windowWidth="23040" windowHeight="8904"/>
  </bookViews>
  <sheets>
    <sheet name="april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'aprilie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'aprilie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S69" i="1" s="1"/>
  <c r="O68" i="1"/>
  <c r="O66" i="1" s="1"/>
  <c r="D66" i="1"/>
  <c r="M66" i="1"/>
  <c r="L66" i="1"/>
  <c r="K66" i="1"/>
  <c r="I66" i="1"/>
  <c r="G66" i="1"/>
  <c r="F66" i="1"/>
  <c r="E66" i="1"/>
  <c r="C66" i="1"/>
  <c r="N65" i="1"/>
  <c r="P65" i="1" s="1"/>
  <c r="R65" i="1" s="1"/>
  <c r="L63" i="1"/>
  <c r="N64" i="1"/>
  <c r="P64" i="1" s="1"/>
  <c r="R64" i="1" s="1"/>
  <c r="Q63" i="1"/>
  <c r="M63" i="1"/>
  <c r="K63" i="1"/>
  <c r="J63" i="1"/>
  <c r="I63" i="1"/>
  <c r="H63" i="1"/>
  <c r="G63" i="1"/>
  <c r="F63" i="1"/>
  <c r="E63" i="1"/>
  <c r="C63" i="1"/>
  <c r="N62" i="1"/>
  <c r="P62" i="1" s="1"/>
  <c r="R62" i="1" s="1"/>
  <c r="S62" i="1" s="1"/>
  <c r="N61" i="1"/>
  <c r="P61" i="1" s="1"/>
  <c r="R61" i="1" s="1"/>
  <c r="S61" i="1" s="1"/>
  <c r="N60" i="1"/>
  <c r="P60" i="1" s="1"/>
  <c r="R60" i="1" s="1"/>
  <c r="N59" i="1"/>
  <c r="F49" i="1"/>
  <c r="N55" i="1"/>
  <c r="N54" i="1"/>
  <c r="N53" i="1"/>
  <c r="P53" i="1" s="1"/>
  <c r="R53" i="1" s="1"/>
  <c r="N52" i="1"/>
  <c r="P52" i="1" s="1"/>
  <c r="R52" i="1" s="1"/>
  <c r="S52" i="1" s="1"/>
  <c r="N51" i="1"/>
  <c r="N50" i="1"/>
  <c r="P50" i="1" s="1"/>
  <c r="R50" i="1" s="1"/>
  <c r="Q49" i="1"/>
  <c r="M49" i="1"/>
  <c r="K49" i="1"/>
  <c r="H49" i="1"/>
  <c r="C49" i="1"/>
  <c r="N44" i="1"/>
  <c r="P44" i="1" s="1"/>
  <c r="R44" i="1" s="1"/>
  <c r="S44" i="1" s="1"/>
  <c r="N43" i="1"/>
  <c r="P43" i="1" s="1"/>
  <c r="R43" i="1" s="1"/>
  <c r="S43" i="1" s="1"/>
  <c r="N42" i="1"/>
  <c r="P42" i="1" s="1"/>
  <c r="N40" i="1"/>
  <c r="P40" i="1" s="1"/>
  <c r="R40" i="1" s="1"/>
  <c r="S40" i="1" s="1"/>
  <c r="N38" i="1"/>
  <c r="N37" i="1"/>
  <c r="P37" i="1" s="1"/>
  <c r="R37" i="1" s="1"/>
  <c r="S37" i="1" s="1"/>
  <c r="N36" i="1"/>
  <c r="P36" i="1" s="1"/>
  <c r="R36" i="1" s="1"/>
  <c r="S36" i="1" s="1"/>
  <c r="N34" i="1"/>
  <c r="P34" i="1" s="1"/>
  <c r="R34" i="1" s="1"/>
  <c r="N33" i="1"/>
  <c r="P33" i="1" s="1"/>
  <c r="R33" i="1" s="1"/>
  <c r="N32" i="1"/>
  <c r="P32" i="1" s="1"/>
  <c r="R32" i="1" s="1"/>
  <c r="S32" i="1" s="1"/>
  <c r="N30" i="1"/>
  <c r="P30" i="1" s="1"/>
  <c r="R30" i="1" s="1"/>
  <c r="S30" i="1" s="1"/>
  <c r="N29" i="1"/>
  <c r="P29" i="1" s="1"/>
  <c r="R29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C23" i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S67" i="1"/>
  <c r="E22" i="1" l="1"/>
  <c r="E21" i="1" s="1"/>
  <c r="E20" i="1" s="1"/>
  <c r="K22" i="1"/>
  <c r="K21" i="1" s="1"/>
  <c r="K20" i="1" s="1"/>
  <c r="H48" i="1"/>
  <c r="H71" i="1" s="1"/>
  <c r="Q22" i="1"/>
  <c r="Q21" i="1" s="1"/>
  <c r="L22" i="1"/>
  <c r="L21" i="1" s="1"/>
  <c r="L20" i="1" s="1"/>
  <c r="M48" i="1"/>
  <c r="H22" i="1"/>
  <c r="O22" i="1"/>
  <c r="O21" i="1" s="1"/>
  <c r="I22" i="1"/>
  <c r="I21" i="1" s="1"/>
  <c r="I20" i="1" s="1"/>
  <c r="S27" i="1"/>
  <c r="S29" i="1"/>
  <c r="S33" i="1"/>
  <c r="N46" i="1"/>
  <c r="P46" i="1" s="1"/>
  <c r="R46" i="1" s="1"/>
  <c r="S46" i="1" s="1"/>
  <c r="S50" i="1"/>
  <c r="P59" i="1"/>
  <c r="R59" i="1" s="1"/>
  <c r="S59" i="1" s="1"/>
  <c r="J22" i="1"/>
  <c r="J21" i="1" s="1"/>
  <c r="S34" i="1"/>
  <c r="N39" i="1"/>
  <c r="P39" i="1" s="1"/>
  <c r="R39" i="1" s="1"/>
  <c r="S39" i="1" s="1"/>
  <c r="C48" i="1"/>
  <c r="N58" i="1"/>
  <c r="P58" i="1" s="1"/>
  <c r="R58" i="1" s="1"/>
  <c r="S58" i="1" s="1"/>
  <c r="S65" i="1"/>
  <c r="N68" i="1"/>
  <c r="P68" i="1" s="1"/>
  <c r="Q68" i="1" s="1"/>
  <c r="R68" i="1" s="1"/>
  <c r="S68" i="1" s="1"/>
  <c r="N31" i="1"/>
  <c r="P31" i="1" s="1"/>
  <c r="R31" i="1" s="1"/>
  <c r="S31" i="1" s="1"/>
  <c r="N25" i="1"/>
  <c r="P25" i="1" s="1"/>
  <c r="R25" i="1" s="1"/>
  <c r="S25" i="1" s="1"/>
  <c r="G22" i="1"/>
  <c r="N26" i="1"/>
  <c r="P26" i="1" s="1"/>
  <c r="R26" i="1" s="1"/>
  <c r="S26" i="1" s="1"/>
  <c r="K48" i="1"/>
  <c r="S53" i="1"/>
  <c r="N66" i="1"/>
  <c r="P66" i="1" s="1"/>
  <c r="N35" i="1"/>
  <c r="P35" i="1" s="1"/>
  <c r="R35" i="1" s="1"/>
  <c r="S35" i="1" s="1"/>
  <c r="J49" i="1"/>
  <c r="J48" i="1" s="1"/>
  <c r="F48" i="1"/>
  <c r="P51" i="1"/>
  <c r="R51" i="1" s="1"/>
  <c r="S51" i="1" s="1"/>
  <c r="N56" i="1"/>
  <c r="G49" i="1"/>
  <c r="G48" i="1" s="1"/>
  <c r="D63" i="1"/>
  <c r="N63" i="1" s="1"/>
  <c r="O38" i="1"/>
  <c r="P38" i="1" s="1"/>
  <c r="R38" i="1" s="1"/>
  <c r="S38" i="1" s="1"/>
  <c r="Q42" i="1"/>
  <c r="R42" i="1" s="1"/>
  <c r="S42" i="1" s="1"/>
  <c r="S60" i="1"/>
  <c r="S64" i="1"/>
  <c r="D28" i="1"/>
  <c r="O49" i="1"/>
  <c r="C28" i="1"/>
  <c r="C22" i="1" s="1"/>
  <c r="L49" i="1"/>
  <c r="L48" i="1" s="1"/>
  <c r="I49" i="1"/>
  <c r="I48" i="1" s="1"/>
  <c r="P56" i="1"/>
  <c r="R56" i="1" s="1"/>
  <c r="F22" i="1"/>
  <c r="F21" i="1" s="1"/>
  <c r="F20" i="1" s="1"/>
  <c r="D23" i="1"/>
  <c r="N24" i="1"/>
  <c r="P24" i="1" s="1"/>
  <c r="R24" i="1" s="1"/>
  <c r="S24" i="1" s="1"/>
  <c r="N45" i="1"/>
  <c r="P45" i="1" s="1"/>
  <c r="R45" i="1" s="1"/>
  <c r="S45" i="1" s="1"/>
  <c r="D49" i="1"/>
  <c r="P55" i="1"/>
  <c r="R55" i="1" s="1"/>
  <c r="S55" i="1" s="1"/>
  <c r="N67" i="1"/>
  <c r="P67" i="1" s="1"/>
  <c r="Q67" i="1" s="1"/>
  <c r="N41" i="1"/>
  <c r="P41" i="1" s="1"/>
  <c r="R41" i="1" s="1"/>
  <c r="S41" i="1" s="1"/>
  <c r="O63" i="1"/>
  <c r="Q66" i="1" l="1"/>
  <c r="Q48" i="1" s="1"/>
  <c r="K71" i="1"/>
  <c r="M71" i="1"/>
  <c r="J20" i="1"/>
  <c r="J71" i="1" s="1"/>
  <c r="I71" i="1"/>
  <c r="O48" i="1"/>
  <c r="G21" i="1"/>
  <c r="G20" i="1" s="1"/>
  <c r="E49" i="1"/>
  <c r="E48" i="1" s="1"/>
  <c r="N57" i="1"/>
  <c r="P57" i="1" s="1"/>
  <c r="R57" i="1" s="1"/>
  <c r="S57" i="1" s="1"/>
  <c r="P54" i="1"/>
  <c r="R54" i="1" s="1"/>
  <c r="S54" i="1" s="1"/>
  <c r="C21" i="1"/>
  <c r="N23" i="1"/>
  <c r="P23" i="1" s="1"/>
  <c r="R23" i="1" s="1"/>
  <c r="S23" i="1" s="1"/>
  <c r="D22" i="1"/>
  <c r="D21" i="1" s="1"/>
  <c r="D20" i="1" s="1"/>
  <c r="F71" i="1"/>
  <c r="P63" i="1"/>
  <c r="R63" i="1" s="1"/>
  <c r="S63" i="1" s="1"/>
  <c r="D48" i="1"/>
  <c r="L71" i="1"/>
  <c r="N28" i="1"/>
  <c r="P28" i="1" s="1"/>
  <c r="R28" i="1" s="1"/>
  <c r="S28" i="1" s="1"/>
  <c r="O20" i="1"/>
  <c r="S56" i="1"/>
  <c r="Q20" i="1"/>
  <c r="Q71" i="1" l="1"/>
  <c r="N48" i="1"/>
  <c r="P48" i="1" s="1"/>
  <c r="R48" i="1" s="1"/>
  <c r="S48" i="1" s="1"/>
  <c r="R66" i="1"/>
  <c r="S66" i="1" s="1"/>
  <c r="O71" i="1"/>
  <c r="G71" i="1"/>
  <c r="D71" i="1"/>
  <c r="N49" i="1"/>
  <c r="P49" i="1" s="1"/>
  <c r="R49" i="1" s="1"/>
  <c r="S49" i="1" s="1"/>
  <c r="C20" i="1"/>
  <c r="N21" i="1"/>
  <c r="P21" i="1" s="1"/>
  <c r="R21" i="1" s="1"/>
  <c r="S21" i="1" s="1"/>
  <c r="E71" i="1"/>
  <c r="N22" i="1"/>
  <c r="P22" i="1" s="1"/>
  <c r="R22" i="1" s="1"/>
  <c r="S22" i="1" s="1"/>
  <c r="C71" i="1" l="1"/>
  <c r="N20" i="1"/>
  <c r="P20" i="1" s="1"/>
  <c r="R20" i="1" l="1"/>
  <c r="P71" i="1"/>
  <c r="N71" i="1"/>
  <c r="R71" i="1" l="1"/>
  <c r="S20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<sst xmlns="http://schemas.openxmlformats.org/spreadsheetml/2006/main" count="116" uniqueCount="108">
  <si>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</si>
  <si>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</si>
  <si>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01.01 - 30.04.2024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</si>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</sst>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49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/>
    <xf numFmtId="4" fontId="11" fillId="2" borderId="0" xfId="0" applyNumberFormat="1" applyFont="1" applyFill="1" applyAlignment="1" applyProtection="1"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3" fontId="13" fillId="2" borderId="0" xfId="0" applyNumberFormat="1" applyFont="1" applyFill="1" applyAlignment="1" applyProtection="1"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 vertical="top" readingOrder="1"/>
    </xf>
    <xf numFmtId="164" fontId="3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 applyProtection="1">
      <alignment horizontal="center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1" fillId="2" borderId="0" xfId="0" quotePrefix="1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165" fontId="11" fillId="2" borderId="3" xfId="0" applyNumberFormat="1" applyFont="1" applyFill="1" applyBorder="1" applyAlignment="1" applyProtection="1"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1667042\Documents\Mihaela\BGC\2024\aprilie%202024\BGC%20-%2030%20aprilie%202024%20-%20in%20lucru%20-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ie in luna"/>
      <sheetName val="aprilie 2024 "/>
      <sheetName val="UAT martie 2024"/>
      <sheetName val="consolidari aprilie"/>
      <sheetName val="martie 2024  (valori)"/>
      <sheetName val="UAT martie 2024 (valori)"/>
      <sheetName val="Sinteza - An 2"/>
      <sheetName val="Sinteza - An 2 (engleza)"/>
      <sheetName val="2023 Engl"/>
      <sheetName val="2023 - 2024"/>
      <sheetName val="Progr.30.04.2024.(Stela)"/>
      <sheetName val="Sinteza - Anexa program anual"/>
      <sheetName val="program %.exec"/>
      <sheetName val="Sinteza-Anexa program 6 luni"/>
      <sheetName val="progr 6 luni % execuție  "/>
      <sheetName val="dob_trez"/>
      <sheetName val="SPECIAL_CNAIR"/>
      <sheetName val="CNAIR_ex"/>
      <sheetName val="aprilie 2023 "/>
      <sheetName val="aprl 2023 leg"/>
      <sheetName val="Sinteza-anexa program 9 luni "/>
      <sheetName val="program 9 luni .%.exec "/>
      <sheetName val="Sinteza - program 3 luni "/>
      <sheetName val="program trim I _%.exec"/>
      <sheetName val="buget initial 2024"/>
      <sheetName val="Sinteza - An 2 program initial"/>
      <sheetName val="Sinteza - Anexa progr.an,sem.I"/>
      <sheetName val="Sinteza - Anexa progr.an,trim."/>
      <sheetName val="decembrie in zi"/>
      <sheetName val="decembrie 28.12.2023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0">
          <cell r="D90">
            <v>-34.190309999999997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C40" activePane="bottomRight" state="frozen"/>
      <selection pane="topRight" activeCell="C1" sqref="C1"/>
      <selection pane="bottomLeft" activeCell="A16" sqref="A16"/>
      <selection pane="bottomRight" activeCell="E9" sqref="E9"/>
    </sheetView>
  </sheetViews>
  <sheetFormatPr defaultRowHeight="20.100000000000001" customHeight="1" outlineLevelRow="1" x14ac:dyDescent="0.3"/>
  <cols>
    <col min="1" max="1" width="3.88671875" style="22" customWidth="1"/>
    <col min="2" max="2" width="54.44140625" style="27" customWidth="1"/>
    <col min="3" max="3" width="21.109375" style="27" customWidth="1"/>
    <col min="4" max="4" width="13.6640625" style="27" customWidth="1"/>
    <col min="5" max="5" width="16" style="132" customWidth="1"/>
    <col min="6" max="6" width="12.6640625" style="132" customWidth="1"/>
    <col min="7" max="7" width="15.6640625" style="132" customWidth="1"/>
    <col min="8" max="8" width="10.6640625" style="132" customWidth="1"/>
    <col min="9" max="9" width="15.88671875" style="27" customWidth="1"/>
    <col min="10" max="10" width="12.6640625" style="27" customWidth="1"/>
    <col min="11" max="11" width="12.88671875" style="27" customWidth="1"/>
    <col min="12" max="12" width="14.33203125" style="27" customWidth="1"/>
    <col min="13" max="13" width="13.6640625" style="27" customWidth="1"/>
    <col min="14" max="14" width="14" style="21" customWidth="1"/>
    <col min="15" max="15" width="11.6640625" style="27" customWidth="1"/>
    <col min="16" max="16" width="12.6640625" style="21" customWidth="1"/>
    <col min="17" max="17" width="11.5546875" style="27" customWidth="1"/>
    <col min="18" max="18" width="15.6640625" style="28" customWidth="1"/>
    <col min="19" max="19" width="9.5546875" style="55" customWidth="1"/>
    <col min="20" max="16384" width="8.88671875" style="22"/>
  </cols>
  <sheetData>
    <row r="1" spans="2:19" ht="23.25" customHeight="1" x14ac:dyDescent="0.3">
      <c r="B1" s="23"/>
      <c r="C1" s="22"/>
      <c r="D1" s="22"/>
      <c r="E1" s="24"/>
      <c r="F1" s="24"/>
      <c r="G1" s="24"/>
      <c r="H1" s="25"/>
      <c r="I1" s="26"/>
      <c r="S1" s="29" t="s">
        <v>0</v>
      </c>
    </row>
    <row r="2" spans="2:19" ht="15" hidden="1" customHeight="1" x14ac:dyDescent="0.3">
      <c r="B2" s="30"/>
      <c r="C2" s="31"/>
      <c r="D2" s="32"/>
      <c r="E2" s="33"/>
      <c r="F2" s="33"/>
      <c r="G2" s="33"/>
      <c r="H2" s="33"/>
      <c r="I2" s="31"/>
      <c r="J2" s="34"/>
      <c r="K2" s="32"/>
      <c r="L2" s="22"/>
      <c r="M2" s="22"/>
      <c r="N2" s="35"/>
      <c r="O2" s="142"/>
      <c r="P2" s="142"/>
      <c r="Q2" s="142"/>
      <c r="R2" s="142"/>
      <c r="S2" s="142"/>
    </row>
    <row r="3" spans="2:19" ht="22.5" customHeight="1" outlineLevel="1" x14ac:dyDescent="0.3">
      <c r="B3" s="143" t="s">
        <v>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2:19" ht="15.6" outlineLevel="1" x14ac:dyDescent="0.3">
      <c r="B4" s="144" t="s">
        <v>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2:19" ht="15.6" outlineLevel="1" x14ac:dyDescent="0.3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2:19" ht="15.6" outlineLevel="1" x14ac:dyDescent="0.3">
      <c r="B6" s="1"/>
      <c r="C6" s="36"/>
      <c r="D6" s="36">
        <v>0</v>
      </c>
      <c r="E6" s="37"/>
      <c r="F6" s="38"/>
      <c r="G6" s="37"/>
      <c r="H6" s="39"/>
      <c r="I6" s="40"/>
      <c r="J6" s="41"/>
      <c r="K6" s="42"/>
      <c r="L6" s="43"/>
      <c r="M6" s="43"/>
      <c r="N6" s="9"/>
      <c r="O6" s="39"/>
      <c r="P6" s="39"/>
      <c r="Q6" s="39"/>
      <c r="R6" s="39"/>
      <c r="S6" s="39"/>
    </row>
    <row r="7" spans="2:19" ht="15.6" outlineLevel="1" x14ac:dyDescent="0.3">
      <c r="B7" s="2"/>
      <c r="C7" s="37"/>
      <c r="D7" s="37"/>
      <c r="E7" s="37"/>
      <c r="F7" s="37"/>
      <c r="G7" s="37"/>
      <c r="H7" s="44"/>
      <c r="I7" s="45"/>
      <c r="J7" s="46"/>
      <c r="K7" s="46"/>
      <c r="L7" s="44"/>
      <c r="M7" s="37"/>
      <c r="N7" s="44"/>
      <c r="P7" s="44"/>
      <c r="Q7" s="44"/>
      <c r="R7" s="39"/>
      <c r="S7" s="44"/>
    </row>
    <row r="8" spans="2:19" ht="0.6" customHeight="1" outlineLevel="1" x14ac:dyDescent="0.3">
      <c r="B8" s="3"/>
      <c r="C8" s="37"/>
      <c r="D8" s="37"/>
      <c r="E8" s="37"/>
      <c r="F8" s="44"/>
      <c r="G8" s="37"/>
      <c r="H8" s="44"/>
      <c r="I8" s="46"/>
      <c r="J8" s="47"/>
      <c r="K8" s="48"/>
      <c r="L8" s="44"/>
      <c r="M8" s="44"/>
      <c r="N8" s="44"/>
      <c r="O8" s="44"/>
      <c r="P8" s="44"/>
      <c r="Q8" s="44"/>
      <c r="R8" s="39"/>
      <c r="S8" s="44"/>
    </row>
    <row r="9" spans="2:19" ht="15.6" outlineLevel="1" x14ac:dyDescent="0.3">
      <c r="B9" s="2"/>
      <c r="C9" s="9"/>
      <c r="D9" s="9"/>
      <c r="E9" s="9"/>
      <c r="F9" s="9"/>
      <c r="G9" s="9"/>
      <c r="H9" s="9"/>
      <c r="I9" s="5"/>
      <c r="J9" s="49"/>
      <c r="K9" s="37"/>
      <c r="L9" s="50"/>
      <c r="M9" s="51"/>
      <c r="N9" s="44"/>
      <c r="O9" s="44"/>
      <c r="P9" s="44"/>
      <c r="Q9" s="44"/>
      <c r="R9" s="44"/>
      <c r="S9" s="44"/>
    </row>
    <row r="10" spans="2:19" ht="19.2" customHeight="1" outlineLevel="1" x14ac:dyDescent="0.3">
      <c r="B10" s="4"/>
      <c r="C10" s="5"/>
      <c r="D10" s="9"/>
      <c r="E10" s="5"/>
      <c r="F10" s="5"/>
      <c r="G10" s="5"/>
      <c r="H10" s="9"/>
      <c r="I10" s="9"/>
      <c r="J10" s="41"/>
      <c r="K10" s="53"/>
      <c r="L10" s="50"/>
      <c r="M10" s="54"/>
      <c r="N10" s="43"/>
    </row>
    <row r="11" spans="2:19" ht="19.2" customHeight="1" outlineLevel="1" x14ac:dyDescent="0.3">
      <c r="B11" s="4"/>
      <c r="C11" s="9"/>
      <c r="D11" s="9"/>
      <c r="E11" s="9"/>
      <c r="F11" s="9"/>
      <c r="G11" s="9"/>
      <c r="H11" s="9"/>
      <c r="I11" s="9"/>
      <c r="J11" s="54"/>
      <c r="K11" s="43"/>
      <c r="L11" s="50"/>
      <c r="M11" s="54"/>
      <c r="O11" s="56"/>
      <c r="P11" s="56"/>
      <c r="Q11" s="21" t="s">
        <v>3</v>
      </c>
      <c r="R11" s="57">
        <v>1767300</v>
      </c>
      <c r="S11" s="58"/>
    </row>
    <row r="12" spans="2:19" ht="15.6" outlineLevel="1" x14ac:dyDescent="0.3">
      <c r="B12" s="148"/>
      <c r="C12" s="43"/>
      <c r="D12" s="43"/>
      <c r="E12" s="43"/>
      <c r="F12" s="43"/>
      <c r="G12" s="43"/>
      <c r="H12" s="59"/>
      <c r="I12" s="60"/>
      <c r="J12" s="22"/>
      <c r="K12" s="52"/>
      <c r="L12" s="61"/>
      <c r="M12" s="52"/>
      <c r="N12" s="34"/>
      <c r="O12" s="7"/>
      <c r="P12" s="62"/>
      <c r="Q12" s="7"/>
      <c r="R12" s="63"/>
      <c r="S12" s="64" t="s">
        <v>4</v>
      </c>
    </row>
    <row r="13" spans="2:19" ht="15.6" x14ac:dyDescent="0.3">
      <c r="B13" s="6"/>
      <c r="C13" s="65" t="s">
        <v>5</v>
      </c>
      <c r="D13" s="65" t="s">
        <v>5</v>
      </c>
      <c r="E13" s="66" t="s">
        <v>5</v>
      </c>
      <c r="F13" s="66" t="s">
        <v>5</v>
      </c>
      <c r="G13" s="66" t="s">
        <v>6</v>
      </c>
      <c r="H13" s="66" t="s">
        <v>7</v>
      </c>
      <c r="I13" s="65" t="s">
        <v>5</v>
      </c>
      <c r="J13" s="65" t="s">
        <v>8</v>
      </c>
      <c r="K13" s="65" t="s">
        <v>9</v>
      </c>
      <c r="L13" s="65" t="s">
        <v>9</v>
      </c>
      <c r="M13" s="65" t="s">
        <v>10</v>
      </c>
      <c r="N13" s="67" t="s">
        <v>11</v>
      </c>
      <c r="O13" s="65" t="s">
        <v>12</v>
      </c>
      <c r="P13" s="68" t="s">
        <v>11</v>
      </c>
      <c r="Q13" s="65" t="s">
        <v>13</v>
      </c>
      <c r="R13" s="145" t="s">
        <v>14</v>
      </c>
      <c r="S13" s="145"/>
    </row>
    <row r="14" spans="2:19" ht="15" customHeight="1" x14ac:dyDescent="0.3">
      <c r="B14" s="69"/>
      <c r="C14" s="70" t="s">
        <v>15</v>
      </c>
      <c r="D14" s="70" t="s">
        <v>16</v>
      </c>
      <c r="E14" s="71" t="s">
        <v>17</v>
      </c>
      <c r="F14" s="71" t="s">
        <v>18</v>
      </c>
      <c r="G14" s="71" t="s">
        <v>19</v>
      </c>
      <c r="H14" s="71" t="s">
        <v>20</v>
      </c>
      <c r="I14" s="70" t="s">
        <v>21</v>
      </c>
      <c r="J14" s="70" t="s">
        <v>20</v>
      </c>
      <c r="K14" s="70" t="s">
        <v>22</v>
      </c>
      <c r="L14" s="70" t="s">
        <v>23</v>
      </c>
      <c r="M14" s="72"/>
      <c r="N14" s="73"/>
      <c r="O14" s="70" t="s">
        <v>24</v>
      </c>
      <c r="P14" s="74" t="s">
        <v>25</v>
      </c>
      <c r="Q14" s="75" t="s">
        <v>26</v>
      </c>
      <c r="R14" s="146"/>
      <c r="S14" s="146"/>
    </row>
    <row r="15" spans="2:19" ht="15.75" customHeight="1" x14ac:dyDescent="0.3">
      <c r="B15" s="8"/>
      <c r="C15" s="70" t="s">
        <v>27</v>
      </c>
      <c r="D15" s="70" t="s">
        <v>28</v>
      </c>
      <c r="E15" s="71" t="s">
        <v>29</v>
      </c>
      <c r="F15" s="71" t="s">
        <v>30</v>
      </c>
      <c r="G15" s="71" t="s">
        <v>31</v>
      </c>
      <c r="H15" s="71" t="s">
        <v>32</v>
      </c>
      <c r="I15" s="70" t="s">
        <v>33</v>
      </c>
      <c r="J15" s="70" t="s">
        <v>34</v>
      </c>
      <c r="K15" s="70" t="s">
        <v>35</v>
      </c>
      <c r="L15" s="70" t="s">
        <v>36</v>
      </c>
      <c r="M15" s="37"/>
      <c r="N15" s="73"/>
      <c r="O15" s="70" t="s">
        <v>37</v>
      </c>
      <c r="P15" s="74" t="s">
        <v>38</v>
      </c>
      <c r="Q15" s="75" t="s">
        <v>39</v>
      </c>
      <c r="R15" s="146"/>
      <c r="S15" s="146"/>
    </row>
    <row r="16" spans="2:19" ht="17.399999999999999" x14ac:dyDescent="0.3">
      <c r="B16" s="76"/>
      <c r="C16" s="77"/>
      <c r="D16" s="70" t="s">
        <v>40</v>
      </c>
      <c r="E16" s="71" t="s">
        <v>41</v>
      </c>
      <c r="F16" s="71" t="s">
        <v>42</v>
      </c>
      <c r="G16" s="71" t="s">
        <v>43</v>
      </c>
      <c r="H16" s="71"/>
      <c r="I16" s="70" t="s">
        <v>44</v>
      </c>
      <c r="J16" s="70" t="s">
        <v>45</v>
      </c>
      <c r="K16" s="70"/>
      <c r="L16" s="70" t="s">
        <v>46</v>
      </c>
      <c r="M16" s="37"/>
      <c r="N16" s="73"/>
      <c r="O16" s="70" t="s">
        <v>47</v>
      </c>
      <c r="P16" s="73" t="s">
        <v>48</v>
      </c>
      <c r="Q16" s="75" t="s">
        <v>49</v>
      </c>
      <c r="R16" s="146"/>
      <c r="S16" s="146"/>
    </row>
    <row r="17" spans="2:19" ht="16.2" customHeight="1" x14ac:dyDescent="0.3">
      <c r="B17" s="7"/>
      <c r="C17" s="22"/>
      <c r="D17" s="70" t="s">
        <v>50</v>
      </c>
      <c r="E17" s="71"/>
      <c r="F17" s="71"/>
      <c r="G17" s="71" t="s">
        <v>51</v>
      </c>
      <c r="H17" s="71"/>
      <c r="I17" s="70" t="s">
        <v>52</v>
      </c>
      <c r="J17" s="70"/>
      <c r="K17" s="70"/>
      <c r="L17" s="70" t="s">
        <v>53</v>
      </c>
      <c r="M17" s="70"/>
      <c r="N17" s="73"/>
      <c r="O17" s="70"/>
      <c r="P17" s="73"/>
      <c r="Q17" s="75"/>
      <c r="R17" s="147" t="s">
        <v>54</v>
      </c>
      <c r="S17" s="142" t="s">
        <v>55</v>
      </c>
    </row>
    <row r="18" spans="2:19" ht="51.6" customHeight="1" x14ac:dyDescent="0.3">
      <c r="B18" s="78"/>
      <c r="C18" s="22"/>
      <c r="D18" s="79"/>
      <c r="E18" s="79"/>
      <c r="F18" s="79"/>
      <c r="G18" s="71" t="s">
        <v>56</v>
      </c>
      <c r="H18" s="71"/>
      <c r="I18" s="80" t="s">
        <v>57</v>
      </c>
      <c r="J18" s="70"/>
      <c r="K18" s="70"/>
      <c r="L18" s="80" t="s">
        <v>58</v>
      </c>
      <c r="M18" s="80"/>
      <c r="N18" s="73"/>
      <c r="O18" s="70"/>
      <c r="P18" s="73"/>
      <c r="Q18" s="75"/>
      <c r="R18" s="147"/>
      <c r="S18" s="142"/>
    </row>
    <row r="19" spans="2:19" ht="18.600000000000001" customHeight="1" thickBot="1" x14ac:dyDescent="0.35">
      <c r="B19" s="133"/>
      <c r="C19" s="83"/>
      <c r="D19" s="134"/>
      <c r="E19" s="134"/>
      <c r="F19" s="134"/>
      <c r="G19" s="135"/>
      <c r="H19" s="135"/>
      <c r="I19" s="136"/>
      <c r="J19" s="137"/>
      <c r="K19" s="137"/>
      <c r="L19" s="136"/>
      <c r="M19" s="136"/>
      <c r="N19" s="138"/>
      <c r="O19" s="137"/>
      <c r="P19" s="138"/>
      <c r="Q19" s="139"/>
      <c r="R19" s="140"/>
      <c r="S19" s="141"/>
    </row>
    <row r="20" spans="2:19" s="84" customFormat="1" ht="30.75" customHeight="1" thickTop="1" x14ac:dyDescent="0.3">
      <c r="B20" s="10" t="s">
        <v>59</v>
      </c>
      <c r="C20" s="11">
        <f>C21+C37+C38+C39+C40+C41+C42+C43+C44+C45+C46</f>
        <v>87959.07263200001</v>
      </c>
      <c r="D20" s="11">
        <f t="shared" ref="D20:M20" si="0">D21+D37+D38+D39+D40+D41+D42+D43+D44+D45+D46</f>
        <v>48154.764997000006</v>
      </c>
      <c r="E20" s="11">
        <f t="shared" si="0"/>
        <v>44898.401296000004</v>
      </c>
      <c r="F20" s="11">
        <f t="shared" si="0"/>
        <v>709.267335</v>
      </c>
      <c r="G20" s="11">
        <f t="shared" si="0"/>
        <v>21196.927883</v>
      </c>
      <c r="H20" s="11">
        <f t="shared" si="0"/>
        <v>0</v>
      </c>
      <c r="I20" s="11">
        <f t="shared" si="0"/>
        <v>17794.928</v>
      </c>
      <c r="J20" s="11">
        <f t="shared" si="0"/>
        <v>142.783435</v>
      </c>
      <c r="K20" s="11">
        <f t="shared" si="0"/>
        <v>491.25627521000001</v>
      </c>
      <c r="L20" s="11">
        <f>L21+L37+L38+L39+L40+L41+L42+L43+L44+L45+L46</f>
        <v>4669.5631400000002</v>
      </c>
      <c r="M20" s="11">
        <f t="shared" si="0"/>
        <v>214.268</v>
      </c>
      <c r="N20" s="85">
        <f>SUM(C20:M20)</f>
        <v>226231.23299321003</v>
      </c>
      <c r="O20" s="86">
        <f>O21+O38+O39+O42+O40</f>
        <v>-40100.127595580001</v>
      </c>
      <c r="P20" s="85">
        <f>N20+O20</f>
        <v>186131.10539763002</v>
      </c>
      <c r="Q20" s="86">
        <f>Q21+Q38+Q39+Q42+Q44</f>
        <v>-3435.46</v>
      </c>
      <c r="R20" s="87">
        <f>P20+Q20</f>
        <v>182695.64539763003</v>
      </c>
      <c r="S20" s="85">
        <f t="shared" ref="S20:S44" si="1">R20/$R$11*100</f>
        <v>10.337557030364399</v>
      </c>
    </row>
    <row r="21" spans="2:19" s="88" customFormat="1" ht="18.75" customHeight="1" x14ac:dyDescent="0.3">
      <c r="B21" s="81" t="s">
        <v>60</v>
      </c>
      <c r="C21" s="11">
        <f>C22+C35+C36</f>
        <v>70097.608632000003</v>
      </c>
      <c r="D21" s="11">
        <f>D22+D35+D36</f>
        <v>37696.288141999998</v>
      </c>
      <c r="E21" s="15">
        <f>E22+E35+E36</f>
        <v>36580.416296000003</v>
      </c>
      <c r="F21" s="15">
        <f>F22+F35+F36</f>
        <v>708.99633500000004</v>
      </c>
      <c r="G21" s="15">
        <f>G22+G35+G36</f>
        <v>20579.453883000002</v>
      </c>
      <c r="H21" s="15"/>
      <c r="I21" s="11">
        <f>I22+I35+I36</f>
        <v>7984.4579999999996</v>
      </c>
      <c r="J21" s="11">
        <f>J22+J35+J36</f>
        <v>0</v>
      </c>
      <c r="K21" s="16">
        <f>K22+K35+K36</f>
        <v>491.25627521000001</v>
      </c>
      <c r="L21" s="16">
        <f>L22+L35+L36</f>
        <v>585.8595499999999</v>
      </c>
      <c r="M21" s="16">
        <f>M22+M35+M36</f>
        <v>198.904</v>
      </c>
      <c r="N21" s="85">
        <f t="shared" ref="N21:N45" si="2">SUM(C21:M21)</f>
        <v>174923.24111321004</v>
      </c>
      <c r="O21" s="11">
        <f>O22+O35+O36</f>
        <v>-8007.7158245800001</v>
      </c>
      <c r="P21" s="16">
        <f>N21+O21</f>
        <v>166915.52528863004</v>
      </c>
      <c r="Q21" s="11">
        <f>Q22+Q35+Q36</f>
        <v>0</v>
      </c>
      <c r="R21" s="89">
        <f t="shared" ref="R21:R43" si="3">P21+Q21</f>
        <v>166915.52528863004</v>
      </c>
      <c r="S21" s="16">
        <f t="shared" si="1"/>
        <v>9.4446627787376247</v>
      </c>
    </row>
    <row r="22" spans="2:19" ht="28.5" customHeight="1" x14ac:dyDescent="0.25">
      <c r="B22" s="90" t="s">
        <v>61</v>
      </c>
      <c r="C22" s="91">
        <f>C23+C27+C28+C33+C34</f>
        <v>59520.121631999995</v>
      </c>
      <c r="D22" s="91">
        <f>D23+D27+D28+D33+D34</f>
        <v>28933.378490999999</v>
      </c>
      <c r="E22" s="92">
        <f t="shared" ref="E22:L22" si="4">E23+E27+E28+E33+E34</f>
        <v>0</v>
      </c>
      <c r="F22" s="92">
        <f t="shared" si="4"/>
        <v>0</v>
      </c>
      <c r="G22" s="93">
        <f t="shared" si="4"/>
        <v>1208.7560000000001</v>
      </c>
      <c r="H22" s="92">
        <f t="shared" si="4"/>
        <v>0</v>
      </c>
      <c r="I22" s="91">
        <f>I23+I27+I28+I33+I34</f>
        <v>577.36500000000001</v>
      </c>
      <c r="J22" s="17">
        <f t="shared" si="4"/>
        <v>0</v>
      </c>
      <c r="K22" s="17">
        <f t="shared" si="4"/>
        <v>0</v>
      </c>
      <c r="L22" s="17">
        <f t="shared" si="4"/>
        <v>0</v>
      </c>
      <c r="M22" s="17"/>
      <c r="N22" s="85">
        <f t="shared" si="2"/>
        <v>90239.62112299999</v>
      </c>
      <c r="O22" s="17">
        <f>O23+O27+O28+O33+O34</f>
        <v>0</v>
      </c>
      <c r="P22" s="91">
        <f t="shared" ref="P22:P43" si="5">N22+O22</f>
        <v>90239.62112299999</v>
      </c>
      <c r="Q22" s="17">
        <f>Q23+Q27+Q28+Q33+Q34</f>
        <v>0</v>
      </c>
      <c r="R22" s="16">
        <f t="shared" si="3"/>
        <v>90239.62112299999</v>
      </c>
      <c r="S22" s="91">
        <f t="shared" si="1"/>
        <v>5.1060726035760755</v>
      </c>
    </row>
    <row r="23" spans="2:19" ht="33.75" customHeight="1" x14ac:dyDescent="0.3">
      <c r="B23" s="94" t="s">
        <v>62</v>
      </c>
      <c r="C23" s="91">
        <f t="shared" ref="C23:H23" si="6">C24+C25+C26</f>
        <v>14049.652056999999</v>
      </c>
      <c r="D23" s="91">
        <f>D24+D25+D26</f>
        <v>11854.576999999999</v>
      </c>
      <c r="E23" s="92">
        <f t="shared" si="6"/>
        <v>0</v>
      </c>
      <c r="F23" s="92">
        <f t="shared" si="6"/>
        <v>0</v>
      </c>
      <c r="G23" s="92">
        <f t="shared" si="6"/>
        <v>0</v>
      </c>
      <c r="H23" s="92">
        <f t="shared" si="6"/>
        <v>0</v>
      </c>
      <c r="I23" s="92">
        <f>I24+I25+I26</f>
        <v>0</v>
      </c>
      <c r="J23" s="17">
        <f>J24+J25+J26</f>
        <v>0</v>
      </c>
      <c r="K23" s="9">
        <f>K24+K25+K26</f>
        <v>0</v>
      </c>
      <c r="L23" s="17">
        <f>L24+L25+L26</f>
        <v>0</v>
      </c>
      <c r="M23" s="17">
        <f>M24+M25+M26</f>
        <v>0</v>
      </c>
      <c r="N23" s="85">
        <f t="shared" si="2"/>
        <v>25904.229056999997</v>
      </c>
      <c r="O23" s="17">
        <f>O24+O25+O26</f>
        <v>0</v>
      </c>
      <c r="P23" s="91">
        <f t="shared" si="5"/>
        <v>25904.229056999997</v>
      </c>
      <c r="Q23" s="17">
        <f>Q24+Q25+Q26</f>
        <v>0</v>
      </c>
      <c r="R23" s="16">
        <f t="shared" si="3"/>
        <v>25904.229056999997</v>
      </c>
      <c r="S23" s="91">
        <f t="shared" si="1"/>
        <v>1.46575165829231</v>
      </c>
    </row>
    <row r="24" spans="2:19" ht="22.5" customHeight="1" x14ac:dyDescent="0.25">
      <c r="B24" s="95" t="s">
        <v>63</v>
      </c>
      <c r="C24" s="9">
        <v>9201.6029999999992</v>
      </c>
      <c r="D24" s="9">
        <v>31.686</v>
      </c>
      <c r="E24" s="92"/>
      <c r="F24" s="92"/>
      <c r="G24" s="92"/>
      <c r="H24" s="92"/>
      <c r="I24" s="91"/>
      <c r="J24" s="9"/>
      <c r="K24" s="9"/>
      <c r="L24" s="9"/>
      <c r="M24" s="9"/>
      <c r="N24" s="85">
        <f t="shared" si="2"/>
        <v>9233.2889999999989</v>
      </c>
      <c r="O24" s="9"/>
      <c r="P24" s="91">
        <f t="shared" si="5"/>
        <v>9233.2889999999989</v>
      </c>
      <c r="Q24" s="9"/>
      <c r="R24" s="16">
        <f t="shared" si="3"/>
        <v>9233.2889999999989</v>
      </c>
      <c r="S24" s="91">
        <f t="shared" si="1"/>
        <v>0.52245170599219148</v>
      </c>
    </row>
    <row r="25" spans="2:19" ht="30" customHeight="1" x14ac:dyDescent="0.25">
      <c r="B25" s="95" t="s">
        <v>64</v>
      </c>
      <c r="C25" s="9">
        <v>3775.1920569999997</v>
      </c>
      <c r="D25" s="9">
        <v>11818.775</v>
      </c>
      <c r="E25" s="12"/>
      <c r="F25" s="12"/>
      <c r="G25" s="12"/>
      <c r="H25" s="12"/>
      <c r="I25" s="91"/>
      <c r="J25" s="9"/>
      <c r="K25" s="9"/>
      <c r="L25" s="9"/>
      <c r="M25" s="9"/>
      <c r="N25" s="85">
        <f t="shared" si="2"/>
        <v>15593.967057</v>
      </c>
      <c r="O25" s="9"/>
      <c r="P25" s="91">
        <f t="shared" si="5"/>
        <v>15593.967057</v>
      </c>
      <c r="Q25" s="9"/>
      <c r="R25" s="16">
        <f t="shared" si="3"/>
        <v>15593.967057</v>
      </c>
      <c r="S25" s="91">
        <f t="shared" si="1"/>
        <v>0.88236106246817192</v>
      </c>
    </row>
    <row r="26" spans="2:19" ht="36" customHeight="1" x14ac:dyDescent="0.25">
      <c r="B26" s="96" t="s">
        <v>65</v>
      </c>
      <c r="C26" s="9">
        <v>1072.857</v>
      </c>
      <c r="D26" s="9">
        <v>4.1159999999999997</v>
      </c>
      <c r="E26" s="12"/>
      <c r="F26" s="12"/>
      <c r="G26" s="12"/>
      <c r="H26" s="12"/>
      <c r="I26" s="91"/>
      <c r="J26" s="9"/>
      <c r="K26" s="9"/>
      <c r="L26" s="9"/>
      <c r="M26" s="9"/>
      <c r="N26" s="85">
        <f t="shared" si="2"/>
        <v>1076.973</v>
      </c>
      <c r="O26" s="9"/>
      <c r="P26" s="91">
        <f t="shared" si="5"/>
        <v>1076.973</v>
      </c>
      <c r="Q26" s="9"/>
      <c r="R26" s="16">
        <f t="shared" si="3"/>
        <v>1076.973</v>
      </c>
      <c r="S26" s="91">
        <f t="shared" si="1"/>
        <v>6.0938889831947035E-2</v>
      </c>
    </row>
    <row r="27" spans="2:19" ht="23.25" customHeight="1" x14ac:dyDescent="0.3">
      <c r="B27" s="94" t="s">
        <v>66</v>
      </c>
      <c r="C27" s="9">
        <v>0.21969</v>
      </c>
      <c r="D27" s="9">
        <v>6125.326</v>
      </c>
      <c r="E27" s="92"/>
      <c r="F27" s="92"/>
      <c r="G27" s="92"/>
      <c r="H27" s="92"/>
      <c r="I27" s="91"/>
      <c r="J27" s="9"/>
      <c r="K27" s="9"/>
      <c r="L27" s="9"/>
      <c r="M27" s="9"/>
      <c r="N27" s="85">
        <f t="shared" si="2"/>
        <v>6125.5456899999999</v>
      </c>
      <c r="O27" s="9"/>
      <c r="P27" s="91">
        <f t="shared" si="5"/>
        <v>6125.5456899999999</v>
      </c>
      <c r="Q27" s="9"/>
      <c r="R27" s="16">
        <f t="shared" si="3"/>
        <v>6125.5456899999999</v>
      </c>
      <c r="S27" s="91">
        <f t="shared" si="1"/>
        <v>0.34660474678888697</v>
      </c>
    </row>
    <row r="28" spans="2:19" ht="36.75" customHeight="1" x14ac:dyDescent="0.25">
      <c r="B28" s="97" t="s">
        <v>67</v>
      </c>
      <c r="C28" s="14">
        <f>SUM(C29:C32)</f>
        <v>44920.697884999994</v>
      </c>
      <c r="D28" s="14">
        <f>D29+D30+D31+D32</f>
        <v>10723.008491000001</v>
      </c>
      <c r="E28" s="12">
        <f t="shared" ref="E28:M28" si="7">E29+E30+E31+E32</f>
        <v>0</v>
      </c>
      <c r="F28" s="12">
        <f t="shared" si="7"/>
        <v>0</v>
      </c>
      <c r="G28" s="98">
        <f t="shared" si="7"/>
        <v>1208.7560000000001</v>
      </c>
      <c r="H28" s="12">
        <f t="shared" si="7"/>
        <v>0</v>
      </c>
      <c r="I28" s="14">
        <f>I29+I30+I31+I32</f>
        <v>111.65600000000001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85">
        <f t="shared" si="2"/>
        <v>56964.118375999999</v>
      </c>
      <c r="O28" s="9">
        <f>O29+O30+O31</f>
        <v>0</v>
      </c>
      <c r="P28" s="91">
        <f t="shared" si="5"/>
        <v>56964.118375999999</v>
      </c>
      <c r="Q28" s="9">
        <f>Q29+Q30+Q31</f>
        <v>0</v>
      </c>
      <c r="R28" s="16">
        <f t="shared" si="3"/>
        <v>56964.118375999999</v>
      </c>
      <c r="S28" s="91">
        <f>R28/$R$11*100</f>
        <v>3.2232285619872116</v>
      </c>
    </row>
    <row r="29" spans="2:19" ht="25.5" customHeight="1" x14ac:dyDescent="0.25">
      <c r="B29" s="95" t="s">
        <v>68</v>
      </c>
      <c r="C29" s="9">
        <v>29663.241999999998</v>
      </c>
      <c r="D29" s="9">
        <v>8903.2939999999999</v>
      </c>
      <c r="E29" s="92"/>
      <c r="F29" s="92"/>
      <c r="G29" s="92"/>
      <c r="H29" s="92"/>
      <c r="I29" s="91"/>
      <c r="J29" s="9"/>
      <c r="K29" s="9"/>
      <c r="L29" s="9"/>
      <c r="M29" s="9"/>
      <c r="N29" s="85">
        <f t="shared" si="2"/>
        <v>38566.536</v>
      </c>
      <c r="O29" s="9"/>
      <c r="P29" s="91">
        <f t="shared" si="5"/>
        <v>38566.536</v>
      </c>
      <c r="Q29" s="9"/>
      <c r="R29" s="16">
        <f t="shared" si="3"/>
        <v>38566.536</v>
      </c>
      <c r="S29" s="91">
        <f>R29/$R$11*100</f>
        <v>2.1822291631301987</v>
      </c>
    </row>
    <row r="30" spans="2:19" ht="20.25" customHeight="1" x14ac:dyDescent="0.25">
      <c r="B30" s="95" t="s">
        <v>69</v>
      </c>
      <c r="C30" s="9">
        <v>11977.013000000001</v>
      </c>
      <c r="D30" s="9"/>
      <c r="E30" s="12"/>
      <c r="F30" s="12"/>
      <c r="G30" s="12"/>
      <c r="H30" s="12"/>
      <c r="I30" s="12"/>
      <c r="J30" s="9"/>
      <c r="K30" s="9"/>
      <c r="L30" s="9"/>
      <c r="M30" s="9"/>
      <c r="N30" s="85">
        <f t="shared" si="2"/>
        <v>11977.013000000001</v>
      </c>
      <c r="O30" s="9"/>
      <c r="P30" s="91">
        <f t="shared" si="5"/>
        <v>11977.013000000001</v>
      </c>
      <c r="Q30" s="9"/>
      <c r="R30" s="16">
        <f t="shared" si="3"/>
        <v>11977.013000000001</v>
      </c>
      <c r="S30" s="91">
        <f>R30/$R$11*100</f>
        <v>0.67770118259491885</v>
      </c>
    </row>
    <row r="31" spans="2:19" s="99" customFormat="1" ht="36.75" customHeight="1" x14ac:dyDescent="0.25">
      <c r="B31" s="100" t="s">
        <v>70</v>
      </c>
      <c r="C31" s="9">
        <v>1672.958885</v>
      </c>
      <c r="D31" s="9">
        <v>71.649490999999998</v>
      </c>
      <c r="E31" s="12"/>
      <c r="F31" s="12">
        <v>0</v>
      </c>
      <c r="G31" s="12">
        <v>1208.7560000000001</v>
      </c>
      <c r="H31" s="12"/>
      <c r="I31" s="9">
        <v>0</v>
      </c>
      <c r="J31" s="9"/>
      <c r="K31" s="9"/>
      <c r="L31" s="9"/>
      <c r="M31" s="9"/>
      <c r="N31" s="85">
        <f t="shared" si="2"/>
        <v>2953.364376</v>
      </c>
      <c r="O31" s="9"/>
      <c r="P31" s="91">
        <f t="shared" si="5"/>
        <v>2953.364376</v>
      </c>
      <c r="Q31" s="9"/>
      <c r="R31" s="16">
        <f t="shared" si="3"/>
        <v>2953.364376</v>
      </c>
      <c r="S31" s="91">
        <f t="shared" si="1"/>
        <v>0.16711166049906637</v>
      </c>
    </row>
    <row r="32" spans="2:19" ht="58.5" customHeight="1" x14ac:dyDescent="0.25">
      <c r="B32" s="100" t="s">
        <v>71</v>
      </c>
      <c r="C32" s="9">
        <v>1607.4839999999999</v>
      </c>
      <c r="D32" s="9">
        <v>1748.0650000000001</v>
      </c>
      <c r="E32" s="12"/>
      <c r="F32" s="12"/>
      <c r="G32" s="12"/>
      <c r="H32" s="12"/>
      <c r="I32" s="9">
        <v>111.65600000000001</v>
      </c>
      <c r="J32" s="101"/>
      <c r="K32" s="9"/>
      <c r="L32" s="9"/>
      <c r="M32" s="9"/>
      <c r="N32" s="85">
        <f t="shared" si="2"/>
        <v>3467.2049999999999</v>
      </c>
      <c r="O32" s="9"/>
      <c r="P32" s="91">
        <f t="shared" si="5"/>
        <v>3467.2049999999999</v>
      </c>
      <c r="Q32" s="9"/>
      <c r="R32" s="16">
        <f t="shared" si="3"/>
        <v>3467.2049999999999</v>
      </c>
      <c r="S32" s="91">
        <f t="shared" si="1"/>
        <v>0.19618655576302832</v>
      </c>
    </row>
    <row r="33" spans="2:19" ht="36" customHeight="1" x14ac:dyDescent="0.25">
      <c r="B33" s="97" t="s">
        <v>72</v>
      </c>
      <c r="C33" s="9">
        <v>546.73500000000001</v>
      </c>
      <c r="D33" s="9">
        <v>0</v>
      </c>
      <c r="E33" s="12"/>
      <c r="F33" s="12"/>
      <c r="G33" s="12"/>
      <c r="H33" s="12"/>
      <c r="I33" s="9">
        <v>0</v>
      </c>
      <c r="J33" s="9"/>
      <c r="K33" s="9"/>
      <c r="L33" s="9"/>
      <c r="M33" s="9"/>
      <c r="N33" s="85">
        <f t="shared" si="2"/>
        <v>546.73500000000001</v>
      </c>
      <c r="O33" s="9"/>
      <c r="P33" s="91">
        <f t="shared" si="5"/>
        <v>546.73500000000001</v>
      </c>
      <c r="Q33" s="9"/>
      <c r="R33" s="16">
        <f t="shared" si="3"/>
        <v>546.73500000000001</v>
      </c>
      <c r="S33" s="91">
        <f t="shared" si="1"/>
        <v>3.0936173824478018E-2</v>
      </c>
    </row>
    <row r="34" spans="2:19" ht="28.2" customHeight="1" x14ac:dyDescent="0.25">
      <c r="B34" s="102" t="s">
        <v>73</v>
      </c>
      <c r="C34" s="9">
        <v>2.8170000000000002</v>
      </c>
      <c r="D34" s="9">
        <v>230.46700000000001</v>
      </c>
      <c r="E34" s="12"/>
      <c r="F34" s="12"/>
      <c r="G34" s="12"/>
      <c r="H34" s="12"/>
      <c r="I34" s="9">
        <v>465.709</v>
      </c>
      <c r="J34" s="9"/>
      <c r="K34" s="9"/>
      <c r="L34" s="9"/>
      <c r="M34" s="9"/>
      <c r="N34" s="85">
        <f t="shared" si="2"/>
        <v>698.99300000000005</v>
      </c>
      <c r="O34" s="9"/>
      <c r="P34" s="91">
        <f t="shared" si="5"/>
        <v>698.99300000000005</v>
      </c>
      <c r="Q34" s="9"/>
      <c r="R34" s="16">
        <f t="shared" si="3"/>
        <v>698.99300000000005</v>
      </c>
      <c r="S34" s="91">
        <f t="shared" si="1"/>
        <v>3.955146268318905E-2</v>
      </c>
    </row>
    <row r="35" spans="2:19" ht="24" customHeight="1" x14ac:dyDescent="0.25">
      <c r="B35" s="103" t="s">
        <v>74</v>
      </c>
      <c r="C35" s="9">
        <v>4912.5630000000001</v>
      </c>
      <c r="D35" s="9"/>
      <c r="E35" s="12">
        <v>36546.135296</v>
      </c>
      <c r="F35" s="12">
        <v>701.195335</v>
      </c>
      <c r="G35" s="12">
        <v>19336.325883000001</v>
      </c>
      <c r="H35" s="12"/>
      <c r="I35" s="9">
        <v>0.317</v>
      </c>
      <c r="J35" s="9"/>
      <c r="K35" s="9"/>
      <c r="L35" s="9"/>
      <c r="M35" s="9"/>
      <c r="N35" s="85">
        <f>SUM(C35:M35)</f>
        <v>61496.536513999999</v>
      </c>
      <c r="O35" s="13">
        <v>-58.105000000000004</v>
      </c>
      <c r="P35" s="91">
        <f t="shared" si="5"/>
        <v>61438.431513999996</v>
      </c>
      <c r="Q35" s="9"/>
      <c r="R35" s="16">
        <f t="shared" si="3"/>
        <v>61438.431513999996</v>
      </c>
      <c r="S35" s="91">
        <f>R35/$R$11*100</f>
        <v>3.4764008099360604</v>
      </c>
    </row>
    <row r="36" spans="2:19" ht="23.4" customHeight="1" x14ac:dyDescent="0.25">
      <c r="B36" s="104" t="s">
        <v>75</v>
      </c>
      <c r="C36" s="9">
        <v>5664.924</v>
      </c>
      <c r="D36" s="9">
        <v>8762.9096509999999</v>
      </c>
      <c r="E36" s="9">
        <v>34.280999999999999</v>
      </c>
      <c r="F36" s="9">
        <v>7.8010000000000002</v>
      </c>
      <c r="G36" s="9">
        <v>34.372</v>
      </c>
      <c r="H36" s="12"/>
      <c r="I36" s="9">
        <v>7406.7759999999998</v>
      </c>
      <c r="J36" s="9"/>
      <c r="K36" s="9">
        <v>491.25627521000001</v>
      </c>
      <c r="L36" s="9">
        <v>585.8595499999999</v>
      </c>
      <c r="M36" s="9">
        <v>198.904</v>
      </c>
      <c r="N36" s="85">
        <f t="shared" si="2"/>
        <v>23187.083476209998</v>
      </c>
      <c r="O36" s="13">
        <v>-7949.6108245800006</v>
      </c>
      <c r="P36" s="91">
        <f t="shared" si="5"/>
        <v>15237.472651629998</v>
      </c>
      <c r="Q36" s="9"/>
      <c r="R36" s="16">
        <f t="shared" si="3"/>
        <v>15237.472651629998</v>
      </c>
      <c r="S36" s="91">
        <f t="shared" si="1"/>
        <v>0.86218936522548506</v>
      </c>
    </row>
    <row r="37" spans="2:19" ht="17.399999999999999" customHeight="1" x14ac:dyDescent="0.25">
      <c r="B37" s="105" t="s">
        <v>76</v>
      </c>
      <c r="C37" s="9"/>
      <c r="D37" s="9"/>
      <c r="E37" s="9"/>
      <c r="F37" s="9"/>
      <c r="G37" s="9"/>
      <c r="H37" s="12"/>
      <c r="I37" s="9"/>
      <c r="J37" s="9"/>
      <c r="K37" s="9"/>
      <c r="L37" s="9"/>
      <c r="M37" s="9"/>
      <c r="N37" s="85">
        <f>SUM(C37:M37)</f>
        <v>0</v>
      </c>
      <c r="O37" s="13"/>
      <c r="P37" s="91">
        <f>N37+O37</f>
        <v>0</v>
      </c>
      <c r="Q37" s="9"/>
      <c r="R37" s="16">
        <f>P37+Q37</f>
        <v>0</v>
      </c>
      <c r="S37" s="91">
        <f>R37/$R$11*100</f>
        <v>0</v>
      </c>
    </row>
    <row r="38" spans="2:19" ht="21.6" customHeight="1" x14ac:dyDescent="0.25">
      <c r="B38" s="106" t="s">
        <v>77</v>
      </c>
      <c r="C38" s="9"/>
      <c r="D38" s="9">
        <v>9741.4364590000023</v>
      </c>
      <c r="E38" s="12">
        <v>8308.9639999999999</v>
      </c>
      <c r="F38" s="12">
        <v>0</v>
      </c>
      <c r="G38" s="12">
        <v>617.47400000000005</v>
      </c>
      <c r="H38" s="12"/>
      <c r="I38" s="9">
        <v>9305.0249999999996</v>
      </c>
      <c r="J38" s="9">
        <v>37.078721999999999</v>
      </c>
      <c r="K38" s="9"/>
      <c r="L38" s="9">
        <v>4082.4335899999996</v>
      </c>
      <c r="M38" s="19"/>
      <c r="N38" s="85">
        <f t="shared" si="2"/>
        <v>32092.411770999999</v>
      </c>
      <c r="O38" s="14">
        <f>-N38</f>
        <v>-32092.411770999999</v>
      </c>
      <c r="P38" s="91">
        <f t="shared" si="5"/>
        <v>0</v>
      </c>
      <c r="Q38" s="9"/>
      <c r="R38" s="16">
        <f t="shared" si="3"/>
        <v>0</v>
      </c>
      <c r="S38" s="91">
        <f t="shared" si="1"/>
        <v>0</v>
      </c>
    </row>
    <row r="39" spans="2:19" ht="23.25" customHeight="1" x14ac:dyDescent="0.25">
      <c r="B39" s="107" t="s">
        <v>78</v>
      </c>
      <c r="C39" s="9">
        <v>158.78399999999999</v>
      </c>
      <c r="D39" s="9">
        <v>162.381</v>
      </c>
      <c r="E39" s="12"/>
      <c r="F39" s="12"/>
      <c r="G39" s="12"/>
      <c r="H39" s="12"/>
      <c r="I39" s="9">
        <v>168.24299999999999</v>
      </c>
      <c r="J39" s="108"/>
      <c r="K39" s="9"/>
      <c r="L39" s="9"/>
      <c r="M39" s="9"/>
      <c r="N39" s="85">
        <f t="shared" si="2"/>
        <v>489.40799999999996</v>
      </c>
      <c r="O39" s="9">
        <v>0</v>
      </c>
      <c r="P39" s="91">
        <f t="shared" si="5"/>
        <v>489.40799999999996</v>
      </c>
      <c r="Q39" s="9"/>
      <c r="R39" s="16">
        <f t="shared" si="3"/>
        <v>489.40799999999996</v>
      </c>
      <c r="S39" s="91">
        <f t="shared" si="1"/>
        <v>2.7692412154133424E-2</v>
      </c>
    </row>
    <row r="40" spans="2:19" ht="21" customHeight="1" x14ac:dyDescent="0.3">
      <c r="B40" s="63" t="s">
        <v>79</v>
      </c>
      <c r="C40" s="9"/>
      <c r="D40" s="9">
        <v>0.120117</v>
      </c>
      <c r="E40" s="9"/>
      <c r="F40" s="9"/>
      <c r="G40" s="9">
        <v>0</v>
      </c>
      <c r="H40" s="9"/>
      <c r="I40" s="9"/>
      <c r="J40" s="9"/>
      <c r="K40" s="9"/>
      <c r="L40" s="9">
        <v>1.27</v>
      </c>
      <c r="M40" s="9"/>
      <c r="N40" s="85">
        <f t="shared" si="2"/>
        <v>1.390117</v>
      </c>
      <c r="O40" s="14"/>
      <c r="P40" s="91">
        <f t="shared" si="5"/>
        <v>1.390117</v>
      </c>
      <c r="Q40" s="9"/>
      <c r="R40" s="16">
        <f t="shared" si="3"/>
        <v>1.390117</v>
      </c>
      <c r="S40" s="91">
        <f t="shared" si="1"/>
        <v>7.8657669891925544E-5</v>
      </c>
    </row>
    <row r="41" spans="2:19" ht="33" customHeight="1" x14ac:dyDescent="0.25">
      <c r="B41" s="109" t="s">
        <v>80</v>
      </c>
      <c r="C41" s="9">
        <v>6009.7419999999993</v>
      </c>
      <c r="D41" s="9">
        <v>268.49202500000001</v>
      </c>
      <c r="E41" s="9">
        <v>0</v>
      </c>
      <c r="F41" s="9">
        <v>2.6000000000000689E-2</v>
      </c>
      <c r="G41" s="9">
        <v>0</v>
      </c>
      <c r="H41" s="9"/>
      <c r="I41" s="9">
        <v>176.61100000000005</v>
      </c>
      <c r="J41" s="9">
        <v>9.2044339999999991</v>
      </c>
      <c r="K41" s="9"/>
      <c r="L41" s="9"/>
      <c r="M41" s="9"/>
      <c r="N41" s="85">
        <f t="shared" si="2"/>
        <v>6464.0754589999997</v>
      </c>
      <c r="O41" s="9"/>
      <c r="P41" s="91">
        <f t="shared" si="5"/>
        <v>6464.0754589999997</v>
      </c>
      <c r="Q41" s="9"/>
      <c r="R41" s="16">
        <f t="shared" si="3"/>
        <v>6464.0754589999997</v>
      </c>
      <c r="S41" s="91">
        <f t="shared" si="1"/>
        <v>0.36575994222825781</v>
      </c>
    </row>
    <row r="42" spans="2:19" ht="24" customHeight="1" x14ac:dyDescent="0.3">
      <c r="B42" s="63" t="s">
        <v>81</v>
      </c>
      <c r="C42" s="9">
        <v>3420.096</v>
      </c>
      <c r="D42" s="9"/>
      <c r="E42" s="9"/>
      <c r="F42" s="9"/>
      <c r="G42" s="9"/>
      <c r="H42" s="9"/>
      <c r="I42" s="9">
        <v>0</v>
      </c>
      <c r="J42" s="9"/>
      <c r="K42" s="9"/>
      <c r="L42" s="9"/>
      <c r="M42" s="9">
        <v>15.364000000000001</v>
      </c>
      <c r="N42" s="85">
        <f>SUM(C42:M42)</f>
        <v>3435.46</v>
      </c>
      <c r="O42" s="9"/>
      <c r="P42" s="91">
        <f t="shared" si="5"/>
        <v>3435.46</v>
      </c>
      <c r="Q42" s="9">
        <f>-P42</f>
        <v>-3435.46</v>
      </c>
      <c r="R42" s="110">
        <f t="shared" si="3"/>
        <v>0</v>
      </c>
      <c r="S42" s="91">
        <f t="shared" si="1"/>
        <v>0</v>
      </c>
    </row>
    <row r="43" spans="2:19" ht="22.95" customHeight="1" x14ac:dyDescent="0.3">
      <c r="B43" s="111" t="s">
        <v>82</v>
      </c>
      <c r="C43" s="9">
        <v>64.751000000000005</v>
      </c>
      <c r="D43" s="9">
        <v>4.3999999999999997E-2</v>
      </c>
      <c r="E43" s="9"/>
      <c r="F43" s="9"/>
      <c r="G43" s="9"/>
      <c r="H43" s="9"/>
      <c r="I43" s="9">
        <v>0</v>
      </c>
      <c r="J43" s="9"/>
      <c r="K43" s="9"/>
      <c r="L43" s="9"/>
      <c r="M43" s="9"/>
      <c r="N43" s="85">
        <f t="shared" si="2"/>
        <v>64.795000000000002</v>
      </c>
      <c r="O43" s="9"/>
      <c r="P43" s="91">
        <f t="shared" si="5"/>
        <v>64.795000000000002</v>
      </c>
      <c r="Q43" s="9"/>
      <c r="R43" s="110">
        <f t="shared" si="3"/>
        <v>64.795000000000002</v>
      </c>
      <c r="S43" s="91">
        <f t="shared" si="1"/>
        <v>3.6663271657330389E-3</v>
      </c>
    </row>
    <row r="44" spans="2:19" ht="26.4" customHeight="1" x14ac:dyDescent="0.3">
      <c r="B44" s="111" t="s">
        <v>83</v>
      </c>
      <c r="C44" s="9">
        <v>120.77500000000001</v>
      </c>
      <c r="D44" s="9">
        <v>26.274999999999999</v>
      </c>
      <c r="E44" s="9">
        <v>0</v>
      </c>
      <c r="F44" s="9">
        <v>0</v>
      </c>
      <c r="G44" s="9"/>
      <c r="H44" s="9"/>
      <c r="I44" s="9">
        <v>136.011</v>
      </c>
      <c r="J44" s="9"/>
      <c r="K44" s="9"/>
      <c r="L44" s="9"/>
      <c r="M44" s="9"/>
      <c r="N44" s="85">
        <f t="shared" si="2"/>
        <v>283.06100000000004</v>
      </c>
      <c r="O44" s="9"/>
      <c r="P44" s="91">
        <f>N44+O44</f>
        <v>283.06100000000004</v>
      </c>
      <c r="Q44" s="9"/>
      <c r="R44" s="110">
        <f>P44+Q44</f>
        <v>283.06100000000004</v>
      </c>
      <c r="S44" s="91">
        <f t="shared" si="1"/>
        <v>1.6016578962258814E-2</v>
      </c>
    </row>
    <row r="45" spans="2:19" ht="51.6" customHeight="1" x14ac:dyDescent="0.3">
      <c r="B45" s="111" t="s">
        <v>84</v>
      </c>
      <c r="C45" s="9">
        <v>6824.2199999999993</v>
      </c>
      <c r="D45" s="9">
        <v>259.72825399999988</v>
      </c>
      <c r="E45" s="112">
        <v>0</v>
      </c>
      <c r="F45" s="5">
        <v>0</v>
      </c>
      <c r="G45" s="9">
        <v>0</v>
      </c>
      <c r="H45" s="9"/>
      <c r="I45" s="9">
        <v>24.579999999999927</v>
      </c>
      <c r="J45" s="9">
        <v>96.500279000000006</v>
      </c>
      <c r="K45" s="9"/>
      <c r="L45" s="9"/>
      <c r="M45" s="9"/>
      <c r="N45" s="85">
        <f t="shared" si="2"/>
        <v>7205.0285329999988</v>
      </c>
      <c r="O45" s="9"/>
      <c r="P45" s="91">
        <f>N45+O45</f>
        <v>7205.0285329999988</v>
      </c>
      <c r="Q45" s="9"/>
      <c r="R45" s="110">
        <f>P45+Q45</f>
        <v>7205.0285329999988</v>
      </c>
      <c r="S45" s="91">
        <f>R45/$R$11*100</f>
        <v>0.40768565229446035</v>
      </c>
    </row>
    <row r="46" spans="2:19" ht="36" customHeight="1" x14ac:dyDescent="0.25">
      <c r="B46" s="113" t="s">
        <v>85</v>
      </c>
      <c r="C46" s="9">
        <v>1263.096</v>
      </c>
      <c r="D46" s="9"/>
      <c r="E46" s="9">
        <v>9.0210000000000008</v>
      </c>
      <c r="F46" s="9">
        <v>0.245</v>
      </c>
      <c r="G46" s="9">
        <v>0</v>
      </c>
      <c r="H46" s="114"/>
      <c r="I46" s="114"/>
      <c r="J46" s="114"/>
      <c r="K46" s="114"/>
      <c r="L46" s="114"/>
      <c r="M46" s="114"/>
      <c r="N46" s="85">
        <f>SUM(C46:M46)</f>
        <v>1272.3619999999999</v>
      </c>
      <c r="O46" s="9"/>
      <c r="P46" s="91">
        <f>N46+O46</f>
        <v>1272.3619999999999</v>
      </c>
      <c r="Q46" s="9"/>
      <c r="R46" s="110">
        <f>P46+Q46</f>
        <v>1272.3619999999999</v>
      </c>
      <c r="S46" s="91">
        <f>R46/$R$11*100</f>
        <v>7.199468115203983E-2</v>
      </c>
    </row>
    <row r="47" spans="2:19" ht="36" customHeight="1" x14ac:dyDescent="0.25">
      <c r="B47" s="113"/>
      <c r="C47" s="9"/>
      <c r="D47" s="9"/>
      <c r="E47" s="9"/>
      <c r="F47" s="9"/>
      <c r="G47" s="9"/>
      <c r="H47" s="114"/>
      <c r="I47" s="114"/>
      <c r="J47" s="114"/>
      <c r="K47" s="114"/>
      <c r="L47" s="114"/>
      <c r="M47" s="114"/>
      <c r="N47" s="85"/>
      <c r="O47" s="9"/>
      <c r="P47" s="91"/>
      <c r="Q47" s="9"/>
      <c r="R47" s="110"/>
      <c r="S47" s="91"/>
    </row>
    <row r="48" spans="2:19" s="88" customFormat="1" ht="30.75" customHeight="1" x14ac:dyDescent="0.3">
      <c r="B48" s="10" t="s">
        <v>86</v>
      </c>
      <c r="C48" s="11">
        <f>C49+C63+C66+C69</f>
        <v>138548.64988499999</v>
      </c>
      <c r="D48" s="11">
        <f t="shared" ref="D48:M48" si="8">D49+D63+D66+D69+D70</f>
        <v>44640.072966000007</v>
      </c>
      <c r="E48" s="11">
        <f t="shared" si="8"/>
        <v>52697.525296000007</v>
      </c>
      <c r="F48" s="11">
        <f t="shared" si="8"/>
        <v>611.36775499999999</v>
      </c>
      <c r="G48" s="11">
        <f t="shared" si="8"/>
        <v>25333.494882999996</v>
      </c>
      <c r="H48" s="11">
        <f t="shared" si="8"/>
        <v>0</v>
      </c>
      <c r="I48" s="11">
        <f t="shared" si="8"/>
        <v>14908.881236000003</v>
      </c>
      <c r="J48" s="11">
        <f t="shared" si="8"/>
        <v>119.23927000000002</v>
      </c>
      <c r="K48" s="11">
        <f t="shared" si="8"/>
        <v>418.90499999999997</v>
      </c>
      <c r="L48" s="16">
        <f t="shared" si="8"/>
        <v>4633.6490300000005</v>
      </c>
      <c r="M48" s="16">
        <f t="shared" si="8"/>
        <v>982.22400000000005</v>
      </c>
      <c r="N48" s="16">
        <f>SUM(C48:M48)</f>
        <v>282894.00932100002</v>
      </c>
      <c r="O48" s="11">
        <f>O49+O63+O66+O69+O70</f>
        <v>-40100.127595580008</v>
      </c>
      <c r="P48" s="16">
        <f t="shared" ref="P48:P69" si="9">N48+O48</f>
        <v>242793.88172542001</v>
      </c>
      <c r="Q48" s="11">
        <f>Q49+Q63+Q66+Q69+Q70</f>
        <v>-2807.6580000000004</v>
      </c>
      <c r="R48" s="89">
        <f t="shared" ref="R48:R69" si="10">P48+Q48</f>
        <v>239986.22372542002</v>
      </c>
      <c r="S48" s="16">
        <f>R48/$R$11*100</f>
        <v>13.579257835422395</v>
      </c>
    </row>
    <row r="49" spans="1:19" ht="20.100000000000001" customHeight="1" x14ac:dyDescent="0.3">
      <c r="B49" s="115" t="s">
        <v>87</v>
      </c>
      <c r="C49" s="11">
        <f>SUM(C50:C62)</f>
        <v>131642.67288500001</v>
      </c>
      <c r="D49" s="11">
        <f>SUM(D50:D62)</f>
        <v>35513.481304000001</v>
      </c>
      <c r="E49" s="11">
        <f t="shared" ref="E49:K49" si="11">SUM(E50:E62)</f>
        <v>52701.096296000003</v>
      </c>
      <c r="F49" s="11">
        <f>SUM(F50:F62)</f>
        <v>618.76375499999995</v>
      </c>
      <c r="G49" s="11">
        <f>SUM(G50:G62)</f>
        <v>25359.910882999997</v>
      </c>
      <c r="H49" s="11">
        <f t="shared" si="11"/>
        <v>0</v>
      </c>
      <c r="I49" s="11">
        <f>SUM(I50:I62)</f>
        <v>14487.035236000002</v>
      </c>
      <c r="J49" s="11">
        <f t="shared" si="11"/>
        <v>119.24726500000001</v>
      </c>
      <c r="K49" s="11">
        <f t="shared" si="11"/>
        <v>418.90499999999997</v>
      </c>
      <c r="L49" s="11">
        <f>SUM(L50:L62)</f>
        <v>2119.4674</v>
      </c>
      <c r="M49" s="11">
        <f>SUM(M50:M62)</f>
        <v>39.975999999999999</v>
      </c>
      <c r="N49" s="16">
        <f>SUM(C49:M49)</f>
        <v>263020.55602400005</v>
      </c>
      <c r="O49" s="11">
        <f>SUM(O50:O62)</f>
        <v>-40026.287285580009</v>
      </c>
      <c r="P49" s="91">
        <f t="shared" si="9"/>
        <v>222994.26873842004</v>
      </c>
      <c r="Q49" s="11">
        <f>SUM(Q50:Q62)</f>
        <v>-831.07899999999995</v>
      </c>
      <c r="R49" s="110">
        <f t="shared" si="10"/>
        <v>222163.18973842004</v>
      </c>
      <c r="S49" s="91">
        <f>R49/$R$11*100</f>
        <v>12.570768388978671</v>
      </c>
    </row>
    <row r="50" spans="1:19" ht="23.25" customHeight="1" x14ac:dyDescent="0.25">
      <c r="A50" s="116"/>
      <c r="B50" s="117" t="s">
        <v>88</v>
      </c>
      <c r="C50" s="118">
        <v>26872.339885000001</v>
      </c>
      <c r="D50" s="18">
        <v>14694.951000000001</v>
      </c>
      <c r="E50" s="92">
        <v>158.249</v>
      </c>
      <c r="F50" s="92">
        <v>69.988</v>
      </c>
      <c r="G50" s="92">
        <v>155.36699999999999</v>
      </c>
      <c r="H50" s="92"/>
      <c r="I50" s="17">
        <v>8082.3509999999997</v>
      </c>
      <c r="J50" s="18"/>
      <c r="K50" s="17"/>
      <c r="L50" s="18">
        <v>296.40514999999999</v>
      </c>
      <c r="M50" s="18">
        <v>3.1459999999999999</v>
      </c>
      <c r="N50" s="16">
        <f>SUM(C50:M50)</f>
        <v>50332.797035000003</v>
      </c>
      <c r="O50" s="19"/>
      <c r="P50" s="91">
        <f t="shared" si="9"/>
        <v>50332.797035000003</v>
      </c>
      <c r="Q50" s="19"/>
      <c r="R50" s="110">
        <f t="shared" si="10"/>
        <v>50332.797035000003</v>
      </c>
      <c r="S50" s="91">
        <f>R50/$R$11*100</f>
        <v>2.8480052642448936</v>
      </c>
    </row>
    <row r="51" spans="1:19" ht="23.25" customHeight="1" x14ac:dyDescent="0.25">
      <c r="A51" s="116"/>
      <c r="B51" s="117" t="s">
        <v>89</v>
      </c>
      <c r="C51" s="18">
        <v>4188.6859999999997</v>
      </c>
      <c r="D51" s="18">
        <v>11139.072484</v>
      </c>
      <c r="E51" s="92">
        <v>235.709</v>
      </c>
      <c r="F51" s="92">
        <v>12.314</v>
      </c>
      <c r="G51" s="119">
        <v>18661.366999999998</v>
      </c>
      <c r="H51" s="92">
        <v>0</v>
      </c>
      <c r="I51" s="17">
        <v>3582.7420000000002</v>
      </c>
      <c r="J51" s="17"/>
      <c r="K51" s="17">
        <v>7.1879999999999997</v>
      </c>
      <c r="L51" s="17">
        <v>533.67105000000004</v>
      </c>
      <c r="M51" s="17">
        <v>27.792999999999999</v>
      </c>
      <c r="N51" s="16">
        <f>SUM(C51:M51)</f>
        <v>38388.542533999993</v>
      </c>
      <c r="O51" s="14">
        <v>-8112.6030000000001</v>
      </c>
      <c r="P51" s="91">
        <f t="shared" si="9"/>
        <v>30275.939533999994</v>
      </c>
      <c r="Q51" s="19"/>
      <c r="R51" s="110">
        <f t="shared" si="10"/>
        <v>30275.939533999994</v>
      </c>
      <c r="S51" s="91">
        <f>R51/$R$11*100</f>
        <v>1.713118289707463</v>
      </c>
    </row>
    <row r="52" spans="1:19" ht="17.25" customHeight="1" x14ac:dyDescent="0.25">
      <c r="A52" s="116"/>
      <c r="B52" s="117" t="s">
        <v>90</v>
      </c>
      <c r="C52" s="18">
        <v>12686.047</v>
      </c>
      <c r="D52" s="18">
        <v>616.51900000000001</v>
      </c>
      <c r="E52" s="92">
        <v>50.505000000000003</v>
      </c>
      <c r="F52" s="92">
        <v>1.52</v>
      </c>
      <c r="G52" s="92">
        <v>22.614000000000001</v>
      </c>
      <c r="H52" s="92">
        <v>0</v>
      </c>
      <c r="I52" s="17">
        <v>1E-3</v>
      </c>
      <c r="J52" s="17">
        <v>0</v>
      </c>
      <c r="K52" s="18">
        <v>411.71699999999998</v>
      </c>
      <c r="L52" s="17">
        <v>2.1093099999999998</v>
      </c>
      <c r="M52" s="17"/>
      <c r="N52" s="16">
        <f t="shared" ref="N52:N70" si="12">SUM(C52:M52)</f>
        <v>13791.032310000001</v>
      </c>
      <c r="O52" s="14">
        <v>-14.94713458</v>
      </c>
      <c r="P52" s="91">
        <f t="shared" si="9"/>
        <v>13776.085175420001</v>
      </c>
      <c r="Q52" s="19"/>
      <c r="R52" s="110">
        <f>P52+Q52</f>
        <v>13776.085175420001</v>
      </c>
      <c r="S52" s="91">
        <f t="shared" ref="S52:S69" si="13">R52/$R$11*100</f>
        <v>0.77949896313133038</v>
      </c>
    </row>
    <row r="53" spans="1:19" ht="18.75" customHeight="1" x14ac:dyDescent="0.25">
      <c r="A53" s="116"/>
      <c r="B53" s="117" t="s">
        <v>91</v>
      </c>
      <c r="C53" s="18">
        <v>2920.1309999999999</v>
      </c>
      <c r="D53" s="18">
        <v>1796.808</v>
      </c>
      <c r="E53" s="92"/>
      <c r="F53" s="92">
        <v>3.8039999999999998</v>
      </c>
      <c r="G53" s="92"/>
      <c r="H53" s="92"/>
      <c r="I53" s="17">
        <v>298.55700000000002</v>
      </c>
      <c r="J53" s="18"/>
      <c r="K53" s="120"/>
      <c r="L53" s="18"/>
      <c r="M53" s="18"/>
      <c r="N53" s="16">
        <f t="shared" si="12"/>
        <v>5019.3</v>
      </c>
      <c r="O53" s="19"/>
      <c r="P53" s="91">
        <f t="shared" si="9"/>
        <v>5019.3</v>
      </c>
      <c r="Q53" s="19"/>
      <c r="R53" s="110">
        <f t="shared" si="10"/>
        <v>5019.3</v>
      </c>
      <c r="S53" s="91">
        <f t="shared" si="13"/>
        <v>0.28400950602614161</v>
      </c>
    </row>
    <row r="54" spans="1:19" ht="24" customHeight="1" x14ac:dyDescent="0.25">
      <c r="A54" s="116"/>
      <c r="B54" s="117" t="s">
        <v>92</v>
      </c>
      <c r="C54" s="18">
        <v>21126.207999999999</v>
      </c>
      <c r="D54" s="17">
        <v>149.49900000000071</v>
      </c>
      <c r="E54" s="121">
        <v>0</v>
      </c>
      <c r="F54" s="121">
        <v>64.713999999999999</v>
      </c>
      <c r="G54" s="121">
        <v>4519.87</v>
      </c>
      <c r="H54" s="121">
        <v>0</v>
      </c>
      <c r="I54" s="18">
        <v>195.42500000000001</v>
      </c>
      <c r="J54" s="18"/>
      <c r="K54" s="11"/>
      <c r="L54" s="17"/>
      <c r="M54" s="17"/>
      <c r="N54" s="16">
        <f t="shared" si="12"/>
        <v>26055.715999999997</v>
      </c>
      <c r="O54" s="14">
        <v>-25363.809359000003</v>
      </c>
      <c r="P54" s="91">
        <f>N54+O54</f>
        <v>691.90664099999412</v>
      </c>
      <c r="Q54" s="19"/>
      <c r="R54" s="110">
        <f t="shared" si="10"/>
        <v>691.90664099999412</v>
      </c>
      <c r="S54" s="91">
        <f t="shared" si="13"/>
        <v>3.9150491767102023E-2</v>
      </c>
    </row>
    <row r="55" spans="1:19" ht="18" customHeight="1" x14ac:dyDescent="0.25">
      <c r="A55" s="116"/>
      <c r="B55" s="117" t="s">
        <v>93</v>
      </c>
      <c r="C55" s="18">
        <v>9239.9339999999993</v>
      </c>
      <c r="D55" s="17">
        <v>619.06114099999991</v>
      </c>
      <c r="E55" s="92">
        <v>0.20499999999999999</v>
      </c>
      <c r="F55" s="92">
        <v>4.8000000000000001E-2</v>
      </c>
      <c r="G55" s="92"/>
      <c r="H55" s="92"/>
      <c r="I55" s="17">
        <v>834.95</v>
      </c>
      <c r="J55" s="17">
        <v>0.31152299999999999</v>
      </c>
      <c r="K55" s="17"/>
      <c r="L55" s="17"/>
      <c r="M55" s="17"/>
      <c r="N55" s="16">
        <f t="shared" si="12"/>
        <v>10694.509664000001</v>
      </c>
      <c r="O55" s="14">
        <v>-50.287660000000002</v>
      </c>
      <c r="P55" s="91">
        <f>N55+O55</f>
        <v>10644.222004000001</v>
      </c>
      <c r="Q55" s="19"/>
      <c r="R55" s="110">
        <f t="shared" si="10"/>
        <v>10644.222004000001</v>
      </c>
      <c r="S55" s="91">
        <f>R55/$R$11*100</f>
        <v>0.6022872180161829</v>
      </c>
    </row>
    <row r="56" spans="1:19" ht="38.25" customHeight="1" x14ac:dyDescent="0.25">
      <c r="A56" s="116"/>
      <c r="B56" s="122" t="s">
        <v>94</v>
      </c>
      <c r="C56" s="18">
        <v>8226.7970000000005</v>
      </c>
      <c r="D56" s="17">
        <v>473.78766500000006</v>
      </c>
      <c r="E56" s="17"/>
      <c r="F56" s="17">
        <v>3.1419999999999997E-2</v>
      </c>
      <c r="G56" s="17"/>
      <c r="H56" s="92"/>
      <c r="I56" s="17">
        <v>310.14223600000003</v>
      </c>
      <c r="J56" s="17">
        <v>9.2044339999999991</v>
      </c>
      <c r="K56" s="17"/>
      <c r="L56" s="17"/>
      <c r="M56" s="17"/>
      <c r="N56" s="16">
        <f t="shared" si="12"/>
        <v>9019.9627549999987</v>
      </c>
      <c r="O56" s="14">
        <v>-2026.3595110000001</v>
      </c>
      <c r="P56" s="91">
        <f t="shared" si="9"/>
        <v>6993.6032439999981</v>
      </c>
      <c r="Q56" s="82"/>
      <c r="R56" s="91">
        <f t="shared" si="10"/>
        <v>6993.6032439999981</v>
      </c>
      <c r="S56" s="91">
        <f t="shared" si="13"/>
        <v>0.39572247179313069</v>
      </c>
    </row>
    <row r="57" spans="1:19" ht="15.6" x14ac:dyDescent="0.25">
      <c r="A57" s="116"/>
      <c r="B57" s="117" t="s">
        <v>95</v>
      </c>
      <c r="C57" s="18">
        <v>26555.953000000001</v>
      </c>
      <c r="D57" s="17">
        <v>2446.1129999999998</v>
      </c>
      <c r="E57" s="92">
        <v>52244.638296000005</v>
      </c>
      <c r="F57" s="92">
        <v>434.61333500000001</v>
      </c>
      <c r="G57" s="92">
        <v>1999.6078830000001</v>
      </c>
      <c r="H57" s="92"/>
      <c r="I57" s="17">
        <v>51.85</v>
      </c>
      <c r="J57" s="17"/>
      <c r="K57" s="17"/>
      <c r="L57" s="17"/>
      <c r="M57" s="17"/>
      <c r="N57" s="16">
        <f t="shared" si="12"/>
        <v>83732.775514000023</v>
      </c>
      <c r="O57" s="19"/>
      <c r="P57" s="91">
        <f t="shared" si="9"/>
        <v>83732.775514000023</v>
      </c>
      <c r="Q57" s="19"/>
      <c r="R57" s="110">
        <f t="shared" si="10"/>
        <v>83732.775514000023</v>
      </c>
      <c r="S57" s="91">
        <f>R57/$R$11*100</f>
        <v>4.7378925770384219</v>
      </c>
    </row>
    <row r="58" spans="1:19" ht="52.2" customHeight="1" x14ac:dyDescent="0.25">
      <c r="A58" s="116"/>
      <c r="B58" s="122" t="s">
        <v>96</v>
      </c>
      <c r="C58" s="18">
        <v>9303.5920000000006</v>
      </c>
      <c r="D58" s="17">
        <v>1244.6644550000001</v>
      </c>
      <c r="E58" s="92">
        <v>0</v>
      </c>
      <c r="F58" s="92">
        <v>0</v>
      </c>
      <c r="G58" s="92">
        <v>0</v>
      </c>
      <c r="H58" s="92"/>
      <c r="I58" s="17">
        <v>292.66500000000019</v>
      </c>
      <c r="J58" s="17">
        <v>109.73130800000001</v>
      </c>
      <c r="K58" s="17"/>
      <c r="L58" s="17"/>
      <c r="M58" s="17"/>
      <c r="N58" s="16">
        <f t="shared" si="12"/>
        <v>10950.652763000002</v>
      </c>
      <c r="O58" s="86">
        <v>-1200.016181</v>
      </c>
      <c r="P58" s="91">
        <f t="shared" si="9"/>
        <v>9750.6365820000028</v>
      </c>
      <c r="Q58" s="19"/>
      <c r="R58" s="110">
        <f t="shared" si="10"/>
        <v>9750.6365820000028</v>
      </c>
      <c r="S58" s="91">
        <f>R58/$R$11*100</f>
        <v>0.55172503717535237</v>
      </c>
    </row>
    <row r="59" spans="1:19" ht="16.95" customHeight="1" x14ac:dyDescent="0.25">
      <c r="A59" s="116"/>
      <c r="B59" s="117" t="s">
        <v>97</v>
      </c>
      <c r="C59" s="18">
        <v>5112.7759999999998</v>
      </c>
      <c r="D59" s="17">
        <v>806.04700000000003</v>
      </c>
      <c r="E59" s="92">
        <v>1.0549999999999999</v>
      </c>
      <c r="F59" s="92">
        <v>31.456</v>
      </c>
      <c r="G59" s="92">
        <v>1.085</v>
      </c>
      <c r="H59" s="92"/>
      <c r="I59" s="17">
        <v>617.73800000000006</v>
      </c>
      <c r="J59" s="17">
        <v>0</v>
      </c>
      <c r="K59" s="17"/>
      <c r="L59" s="17">
        <v>1.04887</v>
      </c>
      <c r="M59" s="17">
        <v>9.0370000000000008</v>
      </c>
      <c r="N59" s="16">
        <f>SUM(C59:M59)</f>
        <v>6580.2428700000009</v>
      </c>
      <c r="O59" s="14">
        <v>-422.76887000000005</v>
      </c>
      <c r="P59" s="91">
        <f t="shared" si="9"/>
        <v>6157.4740000000011</v>
      </c>
      <c r="Q59" s="19"/>
      <c r="R59" s="110">
        <f t="shared" si="10"/>
        <v>6157.4740000000011</v>
      </c>
      <c r="S59" s="91">
        <f t="shared" si="13"/>
        <v>0.34841136196457878</v>
      </c>
    </row>
    <row r="60" spans="1:19" ht="52.95" customHeight="1" x14ac:dyDescent="0.25">
      <c r="A60" s="116"/>
      <c r="B60" s="122" t="s">
        <v>98</v>
      </c>
      <c r="C60" s="18">
        <v>1644.3150000000001</v>
      </c>
      <c r="D60" s="17">
        <v>328.39499999999998</v>
      </c>
      <c r="E60" s="92">
        <v>10.734999999999999</v>
      </c>
      <c r="F60" s="92">
        <v>0.27500000000000002</v>
      </c>
      <c r="G60" s="92"/>
      <c r="H60" s="92"/>
      <c r="I60" s="17">
        <v>32.389000000000003</v>
      </c>
      <c r="J60" s="17"/>
      <c r="K60" s="17"/>
      <c r="L60" s="17"/>
      <c r="M60" s="17"/>
      <c r="N60" s="16">
        <f>SUM(C60:M60)</f>
        <v>2016.1089999999999</v>
      </c>
      <c r="O60" s="14">
        <v>-279.19599999999997</v>
      </c>
      <c r="P60" s="91">
        <f>N60+O60</f>
        <v>1736.913</v>
      </c>
      <c r="Q60" s="19"/>
      <c r="R60" s="110">
        <f t="shared" si="10"/>
        <v>1736.913</v>
      </c>
      <c r="S60" s="91">
        <f>R60/$R$11*100</f>
        <v>9.8280597521643198E-2</v>
      </c>
    </row>
    <row r="61" spans="1:19" ht="33" customHeight="1" x14ac:dyDescent="0.25">
      <c r="A61" s="116"/>
      <c r="B61" s="122" t="s">
        <v>99</v>
      </c>
      <c r="C61" s="18">
        <v>3470.203</v>
      </c>
      <c r="D61" s="17">
        <v>1198.5635590000002</v>
      </c>
      <c r="E61" s="92"/>
      <c r="F61" s="92"/>
      <c r="G61" s="92"/>
      <c r="H61" s="92"/>
      <c r="I61" s="17">
        <v>129.303</v>
      </c>
      <c r="J61" s="17"/>
      <c r="K61" s="17"/>
      <c r="L61" s="17">
        <v>1286.2330199999999</v>
      </c>
      <c r="M61" s="17"/>
      <c r="N61" s="16">
        <f>SUM(C61:M61)</f>
        <v>6084.3025789999992</v>
      </c>
      <c r="O61" s="14">
        <v>-2532.0805700000001</v>
      </c>
      <c r="P61" s="91">
        <f t="shared" si="9"/>
        <v>3552.2220089999992</v>
      </c>
      <c r="Q61" s="19">
        <v>-831.07899999999995</v>
      </c>
      <c r="R61" s="110">
        <f t="shared" si="10"/>
        <v>2721.1430089999994</v>
      </c>
      <c r="S61" s="91">
        <f>R61/$R$11*100</f>
        <v>0.15397176534827134</v>
      </c>
    </row>
    <row r="62" spans="1:19" s="19" customFormat="1" ht="39" customHeight="1" x14ac:dyDescent="0.25">
      <c r="A62" s="123"/>
      <c r="B62" s="124" t="s">
        <v>100</v>
      </c>
      <c r="C62" s="18">
        <v>295.69099999999997</v>
      </c>
      <c r="D62" s="17">
        <v>0</v>
      </c>
      <c r="E62" s="92"/>
      <c r="F62" s="92"/>
      <c r="G62" s="92"/>
      <c r="H62" s="92"/>
      <c r="I62" s="17">
        <v>58.921999999999997</v>
      </c>
      <c r="J62" s="91">
        <v>0</v>
      </c>
      <c r="K62" s="91"/>
      <c r="L62" s="17"/>
      <c r="M62" s="17"/>
      <c r="N62" s="16">
        <f t="shared" si="12"/>
        <v>354.61299999999994</v>
      </c>
      <c r="O62" s="14">
        <v>-24.219000000000001</v>
      </c>
      <c r="P62" s="91">
        <f t="shared" si="9"/>
        <v>330.39399999999995</v>
      </c>
      <c r="R62" s="110">
        <f t="shared" si="10"/>
        <v>330.39399999999995</v>
      </c>
      <c r="S62" s="91">
        <f t="shared" si="13"/>
        <v>1.8694845244157751E-2</v>
      </c>
    </row>
    <row r="63" spans="1:19" ht="20.100000000000001" customHeight="1" x14ac:dyDescent="0.3">
      <c r="A63" s="116"/>
      <c r="B63" s="115" t="s">
        <v>101</v>
      </c>
      <c r="C63" s="91">
        <f>SUM(C64:C65)</f>
        <v>7195.25</v>
      </c>
      <c r="D63" s="91">
        <f>D64+D65</f>
        <v>8697.2873799999998</v>
      </c>
      <c r="E63" s="93">
        <f t="shared" ref="E63:M63" si="14">E64+E65</f>
        <v>2.6269999999999998</v>
      </c>
      <c r="F63" s="93">
        <f t="shared" si="14"/>
        <v>2.3079999999999998</v>
      </c>
      <c r="G63" s="93">
        <f t="shared" si="14"/>
        <v>0.108</v>
      </c>
      <c r="H63" s="93">
        <f t="shared" si="14"/>
        <v>0</v>
      </c>
      <c r="I63" s="91">
        <f>I64+I65</f>
        <v>527.76199999999994</v>
      </c>
      <c r="J63" s="91">
        <f t="shared" si="14"/>
        <v>0</v>
      </c>
      <c r="K63" s="17">
        <f t="shared" si="14"/>
        <v>0</v>
      </c>
      <c r="L63" s="91">
        <f t="shared" si="14"/>
        <v>2479.9913200000001</v>
      </c>
      <c r="M63" s="91">
        <f t="shared" si="14"/>
        <v>0</v>
      </c>
      <c r="N63" s="16">
        <f t="shared" si="12"/>
        <v>18905.333700000003</v>
      </c>
      <c r="O63" s="91">
        <f>O64+O65</f>
        <v>-39.65</v>
      </c>
      <c r="P63" s="91">
        <f t="shared" si="9"/>
        <v>18865.683700000001</v>
      </c>
      <c r="Q63" s="86">
        <f>Q64+Q65</f>
        <v>0</v>
      </c>
      <c r="R63" s="110">
        <f>P63+Q63</f>
        <v>18865.683700000001</v>
      </c>
      <c r="S63" s="91">
        <f>R63/$R$11*100</f>
        <v>1.067486204945397</v>
      </c>
    </row>
    <row r="64" spans="1:19" ht="20.100000000000001" customHeight="1" x14ac:dyDescent="0.25">
      <c r="A64" s="116"/>
      <c r="B64" s="125" t="s">
        <v>102</v>
      </c>
      <c r="C64" s="17">
        <v>7177.9639999999999</v>
      </c>
      <c r="D64" s="18">
        <v>8639.6563800000004</v>
      </c>
      <c r="E64" s="92">
        <v>2.6269999999999998</v>
      </c>
      <c r="F64" s="92">
        <v>2.3079999999999998</v>
      </c>
      <c r="G64" s="92">
        <v>0.108</v>
      </c>
      <c r="H64" s="92"/>
      <c r="I64" s="17">
        <v>527.76199999999994</v>
      </c>
      <c r="J64" s="17"/>
      <c r="K64" s="91">
        <v>0</v>
      </c>
      <c r="L64" s="18">
        <v>2479.9913200000001</v>
      </c>
      <c r="M64" s="18"/>
      <c r="N64" s="16">
        <f t="shared" si="12"/>
        <v>18830.416700000002</v>
      </c>
      <c r="O64" s="91">
        <v>-39.65</v>
      </c>
      <c r="P64" s="91">
        <f t="shared" si="9"/>
        <v>18790.7667</v>
      </c>
      <c r="Q64" s="19"/>
      <c r="R64" s="110">
        <f t="shared" si="10"/>
        <v>18790.7667</v>
      </c>
      <c r="S64" s="91">
        <f>R64/$R$11*100</f>
        <v>1.0632471397046341</v>
      </c>
    </row>
    <row r="65" spans="1:19" ht="19.5" customHeight="1" x14ac:dyDescent="0.25">
      <c r="A65" s="116"/>
      <c r="B65" s="125" t="s">
        <v>103</v>
      </c>
      <c r="C65" s="18">
        <v>17.286000000000001</v>
      </c>
      <c r="D65" s="18">
        <v>57.631</v>
      </c>
      <c r="E65" s="121"/>
      <c r="F65" s="121">
        <v>0</v>
      </c>
      <c r="G65" s="121"/>
      <c r="H65" s="121"/>
      <c r="I65" s="17">
        <v>0</v>
      </c>
      <c r="J65" s="91"/>
      <c r="K65" s="91"/>
      <c r="L65" s="18"/>
      <c r="M65" s="18"/>
      <c r="N65" s="16">
        <f t="shared" si="12"/>
        <v>74.917000000000002</v>
      </c>
      <c r="O65" s="86"/>
      <c r="P65" s="91">
        <f t="shared" si="9"/>
        <v>74.917000000000002</v>
      </c>
      <c r="Q65" s="19"/>
      <c r="R65" s="110">
        <f t="shared" si="10"/>
        <v>74.917000000000002</v>
      </c>
      <c r="S65" s="91">
        <f t="shared" si="13"/>
        <v>4.239065240762745E-3</v>
      </c>
    </row>
    <row r="66" spans="1:19" ht="23.25" customHeight="1" x14ac:dyDescent="0.3">
      <c r="A66" s="116"/>
      <c r="B66" s="115" t="s">
        <v>81</v>
      </c>
      <c r="C66" s="110">
        <f>C67+C68</f>
        <v>251.83199999999999</v>
      </c>
      <c r="D66" s="110">
        <f>D67+D68</f>
        <v>782.49900000000002</v>
      </c>
      <c r="E66" s="110">
        <f>E67+E68</f>
        <v>0</v>
      </c>
      <c r="F66" s="110">
        <f>F67+F68</f>
        <v>0</v>
      </c>
      <c r="G66" s="110">
        <f>G67+G68</f>
        <v>0</v>
      </c>
      <c r="H66" s="121"/>
      <c r="I66" s="110">
        <f>I67+I68</f>
        <v>0</v>
      </c>
      <c r="J66" s="91"/>
      <c r="K66" s="91">
        <f>K67+K68</f>
        <v>0</v>
      </c>
      <c r="L66" s="110">
        <f>L67+L68</f>
        <v>34.190309999999997</v>
      </c>
      <c r="M66" s="110">
        <f>M67+M68</f>
        <v>942.24800000000005</v>
      </c>
      <c r="N66" s="16">
        <f t="shared" si="12"/>
        <v>2010.7693100000001</v>
      </c>
      <c r="O66" s="110">
        <f>O67+O68</f>
        <v>-34.190309999999997</v>
      </c>
      <c r="P66" s="91">
        <f t="shared" si="9"/>
        <v>1976.5790000000002</v>
      </c>
      <c r="Q66" s="110">
        <f>Q67+Q68</f>
        <v>-1976.5790000000002</v>
      </c>
      <c r="R66" s="110">
        <f t="shared" si="10"/>
        <v>0</v>
      </c>
      <c r="S66" s="91">
        <f t="shared" si="13"/>
        <v>0</v>
      </c>
    </row>
    <row r="67" spans="1:19" ht="15.6" x14ac:dyDescent="0.25">
      <c r="A67" s="116"/>
      <c r="B67" s="126" t="s">
        <v>104</v>
      </c>
      <c r="C67" s="18">
        <v>0</v>
      </c>
      <c r="D67" s="18">
        <v>0</v>
      </c>
      <c r="E67" s="121">
        <v>0</v>
      </c>
      <c r="F67" s="121">
        <v>0</v>
      </c>
      <c r="G67" s="121"/>
      <c r="H67" s="121">
        <v>0</v>
      </c>
      <c r="I67" s="18"/>
      <c r="J67" s="91"/>
      <c r="K67" s="91"/>
      <c r="L67" s="18"/>
      <c r="M67" s="18">
        <v>708</v>
      </c>
      <c r="N67" s="16">
        <f t="shared" si="12"/>
        <v>708</v>
      </c>
      <c r="O67" s="19"/>
      <c r="P67" s="91">
        <f t="shared" si="9"/>
        <v>708</v>
      </c>
      <c r="Q67" s="19">
        <f>-P67</f>
        <v>-708</v>
      </c>
      <c r="R67" s="110"/>
      <c r="S67" s="91">
        <f t="shared" si="13"/>
        <v>0</v>
      </c>
    </row>
    <row r="68" spans="1:19" ht="19.5" customHeight="1" x14ac:dyDescent="0.25">
      <c r="A68" s="116"/>
      <c r="B68" s="126" t="s">
        <v>105</v>
      </c>
      <c r="C68" s="18">
        <v>251.83199999999999</v>
      </c>
      <c r="D68" s="18">
        <v>782.49900000000002</v>
      </c>
      <c r="E68" s="121">
        <v>0</v>
      </c>
      <c r="F68" s="121">
        <v>0</v>
      </c>
      <c r="G68" s="121"/>
      <c r="H68" s="121">
        <v>0</v>
      </c>
      <c r="I68" s="18">
        <v>0</v>
      </c>
      <c r="J68" s="91"/>
      <c r="K68" s="91"/>
      <c r="L68" s="18">
        <v>34.190309999999997</v>
      </c>
      <c r="M68" s="18">
        <v>234.24799999999999</v>
      </c>
      <c r="N68" s="16">
        <f t="shared" si="12"/>
        <v>1302.7693100000001</v>
      </c>
      <c r="O68" s="14">
        <f>[86]SPECIAL_CNAIR!D90</f>
        <v>-34.190309999999997</v>
      </c>
      <c r="P68" s="91">
        <f t="shared" si="9"/>
        <v>1268.5790000000002</v>
      </c>
      <c r="Q68" s="19">
        <f>-P68</f>
        <v>-1268.5790000000002</v>
      </c>
      <c r="R68" s="110">
        <f t="shared" si="10"/>
        <v>0</v>
      </c>
      <c r="S68" s="91">
        <f t="shared" si="13"/>
        <v>0</v>
      </c>
    </row>
    <row r="69" spans="1:19" ht="34.5" customHeight="1" x14ac:dyDescent="0.3">
      <c r="A69" s="116"/>
      <c r="B69" s="127" t="s">
        <v>106</v>
      </c>
      <c r="C69" s="18">
        <v>-541.10500000000002</v>
      </c>
      <c r="D69" s="18">
        <v>-353.19471799999997</v>
      </c>
      <c r="E69" s="121">
        <v>-6.1980000000000004</v>
      </c>
      <c r="F69" s="121">
        <v>-9.7040000000000006</v>
      </c>
      <c r="G69" s="121">
        <v>-26.524000000000001</v>
      </c>
      <c r="H69" s="121"/>
      <c r="I69" s="121">
        <v>-105.916</v>
      </c>
      <c r="J69" s="121">
        <v>-7.9950000000000004E-3</v>
      </c>
      <c r="K69" s="18"/>
      <c r="L69" s="18"/>
      <c r="M69" s="18"/>
      <c r="N69" s="16">
        <f t="shared" si="12"/>
        <v>-1042.6497129999998</v>
      </c>
      <c r="O69" s="19"/>
      <c r="P69" s="91">
        <f t="shared" si="9"/>
        <v>-1042.6497129999998</v>
      </c>
      <c r="Q69" s="19"/>
      <c r="R69" s="110">
        <f t="shared" si="10"/>
        <v>-1042.6497129999998</v>
      </c>
      <c r="S69" s="91">
        <f t="shared" si="13"/>
        <v>-5.8996758501669203E-2</v>
      </c>
    </row>
    <row r="70" spans="1:19" ht="12" customHeight="1" x14ac:dyDescent="0.3">
      <c r="B70" s="127"/>
      <c r="C70" s="18"/>
      <c r="D70" s="18"/>
      <c r="E70" s="121"/>
      <c r="F70" s="121"/>
      <c r="G70" s="121"/>
      <c r="H70" s="121"/>
      <c r="I70" s="11"/>
      <c r="J70" s="91"/>
      <c r="K70" s="18"/>
      <c r="L70" s="18"/>
      <c r="M70" s="18"/>
      <c r="N70" s="16">
        <f t="shared" si="12"/>
        <v>0</v>
      </c>
      <c r="O70" s="19"/>
      <c r="P70" s="91"/>
      <c r="Q70" s="19"/>
      <c r="R70" s="110"/>
      <c r="S70" s="91"/>
    </row>
    <row r="71" spans="1:19" ht="34.5" customHeight="1" thickBot="1" x14ac:dyDescent="0.3">
      <c r="B71" s="128" t="s">
        <v>107</v>
      </c>
      <c r="C71" s="20">
        <f t="shared" ref="C71:M71" si="15">C20-C48</f>
        <v>-50589.577252999981</v>
      </c>
      <c r="D71" s="20">
        <f t="shared" si="15"/>
        <v>3514.6920309999987</v>
      </c>
      <c r="E71" s="129">
        <f t="shared" si="15"/>
        <v>-7799.1240000000034</v>
      </c>
      <c r="F71" s="129">
        <f t="shared" si="15"/>
        <v>97.899580000000014</v>
      </c>
      <c r="G71" s="129">
        <f t="shared" si="15"/>
        <v>-4136.5669999999955</v>
      </c>
      <c r="H71" s="129">
        <f t="shared" si="15"/>
        <v>0</v>
      </c>
      <c r="I71" s="20">
        <f t="shared" si="15"/>
        <v>2886.046763999997</v>
      </c>
      <c r="J71" s="20">
        <f t="shared" si="15"/>
        <v>23.544164999999978</v>
      </c>
      <c r="K71" s="20">
        <f t="shared" si="15"/>
        <v>72.35127521000004</v>
      </c>
      <c r="L71" s="20">
        <f t="shared" si="15"/>
        <v>35.91410999999971</v>
      </c>
      <c r="M71" s="20">
        <f t="shared" si="15"/>
        <v>-767.95600000000002</v>
      </c>
      <c r="N71" s="130">
        <f>SUM(C71:M71)</f>
        <v>-56662.776327789987</v>
      </c>
      <c r="O71" s="20">
        <f>O20-O48</f>
        <v>0</v>
      </c>
      <c r="P71" s="20">
        <f>P20-P48</f>
        <v>-56662.776327789994</v>
      </c>
      <c r="Q71" s="20">
        <f>Q20-Q48</f>
        <v>-627.80199999999968</v>
      </c>
      <c r="R71" s="20">
        <f>R20-R48</f>
        <v>-57290.57832778999</v>
      </c>
      <c r="S71" s="131">
        <f>R71/$R$11*100</f>
        <v>-3.2417008050579974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2" manualBreakCount="2">
    <brk id="46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aprilie 2024 </vt:lpstr>
      <vt:lpstr>'aprilie 2024 '!Print_Area</vt:lpstr>
      <vt:lpstr>'aprilie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2024-05-23T12:00:59Z</cp:lastPrinted>
  <dcterms:created xsi:type="dcterms:W3CDTF">2024-05-23T10:29:35Z</dcterms:created>
  <dcterms:modified xsi:type="dcterms:W3CDTF">2024-05-23T12:01:02Z</dcterms:modified>
</cp:coreProperties>
</file>