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5\04 aprilie 2025\pt.site aprilie 2025\"/>
    </mc:Choice>
  </mc:AlternateContent>
  <bookViews>
    <workbookView xWindow="0" yWindow="0" windowWidth="23040" windowHeight="9192"/>
  </bookViews>
  <sheets>
    <sheet name="aprilie 202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'aprilie 2025 '!$A$1:$S$71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'aprilie 2025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O66" i="1"/>
  <c r="L66" i="1"/>
  <c r="N68" i="1"/>
  <c r="N67" i="1"/>
  <c r="P67" i="1" s="1"/>
  <c r="Q67" i="1" s="1"/>
  <c r="M66" i="1"/>
  <c r="K66" i="1"/>
  <c r="I66" i="1"/>
  <c r="G66" i="1"/>
  <c r="F66" i="1"/>
  <c r="E66" i="1"/>
  <c r="C66" i="1"/>
  <c r="N65" i="1"/>
  <c r="P65" i="1" s="1"/>
  <c r="R65" i="1" s="1"/>
  <c r="S65" i="1" s="1"/>
  <c r="O63" i="1"/>
  <c r="N64" i="1"/>
  <c r="Q63" i="1"/>
  <c r="M63" i="1"/>
  <c r="L63" i="1"/>
  <c r="K63" i="1"/>
  <c r="J63" i="1"/>
  <c r="I63" i="1"/>
  <c r="H63" i="1"/>
  <c r="G63" i="1"/>
  <c r="F63" i="1"/>
  <c r="E63" i="1"/>
  <c r="D63" i="1"/>
  <c r="C63" i="1"/>
  <c r="N62" i="1"/>
  <c r="N61" i="1"/>
  <c r="N60" i="1"/>
  <c r="N59" i="1"/>
  <c r="N58" i="1"/>
  <c r="N56" i="1"/>
  <c r="N55" i="1"/>
  <c r="N54" i="1"/>
  <c r="N53" i="1"/>
  <c r="P53" i="1" s="1"/>
  <c r="R53" i="1" s="1"/>
  <c r="S53" i="1" s="1"/>
  <c r="N52" i="1"/>
  <c r="N51" i="1"/>
  <c r="N50" i="1"/>
  <c r="P50" i="1" s="1"/>
  <c r="R50" i="1" s="1"/>
  <c r="Q49" i="1"/>
  <c r="M49" i="1"/>
  <c r="L49" i="1"/>
  <c r="K49" i="1"/>
  <c r="K48" i="1" s="1"/>
  <c r="J49" i="1"/>
  <c r="I49" i="1"/>
  <c r="H49" i="1"/>
  <c r="C49" i="1"/>
  <c r="N46" i="1"/>
  <c r="P46" i="1" s="1"/>
  <c r="R46" i="1" s="1"/>
  <c r="N44" i="1"/>
  <c r="P44" i="1" s="1"/>
  <c r="R44" i="1" s="1"/>
  <c r="N43" i="1"/>
  <c r="P43" i="1" s="1"/>
  <c r="R43" i="1" s="1"/>
  <c r="N42" i="1"/>
  <c r="P42" i="1" s="1"/>
  <c r="Q42" i="1" s="1"/>
  <c r="N40" i="1"/>
  <c r="P40" i="1" s="1"/>
  <c r="R40" i="1" s="1"/>
  <c r="N39" i="1"/>
  <c r="P39" i="1" s="1"/>
  <c r="R39" i="1" s="1"/>
  <c r="N38" i="1"/>
  <c r="N36" i="1"/>
  <c r="N34" i="1"/>
  <c r="P34" i="1" s="1"/>
  <c r="R34" i="1" s="1"/>
  <c r="N33" i="1"/>
  <c r="P33" i="1" s="1"/>
  <c r="R33" i="1" s="1"/>
  <c r="N32" i="1"/>
  <c r="P32" i="1" s="1"/>
  <c r="R32" i="1" s="1"/>
  <c r="N31" i="1"/>
  <c r="P31" i="1" s="1"/>
  <c r="R31" i="1" s="1"/>
  <c r="S31" i="1" s="1"/>
  <c r="N30" i="1"/>
  <c r="P30" i="1" s="1"/>
  <c r="R30" i="1" s="1"/>
  <c r="D28" i="1"/>
  <c r="N29" i="1"/>
  <c r="P29" i="1" s="1"/>
  <c r="R29" i="1" s="1"/>
  <c r="Q28" i="1"/>
  <c r="Q22" i="1" s="1"/>
  <c r="Q21" i="1" s="1"/>
  <c r="O28" i="1"/>
  <c r="M28" i="1"/>
  <c r="L28" i="1"/>
  <c r="K28" i="1"/>
  <c r="J28" i="1"/>
  <c r="I28" i="1"/>
  <c r="H28" i="1"/>
  <c r="G28" i="1"/>
  <c r="F28" i="1"/>
  <c r="E28" i="1"/>
  <c r="C28" i="1"/>
  <c r="N27" i="1"/>
  <c r="P27" i="1" s="1"/>
  <c r="R27" i="1" s="1"/>
  <c r="N26" i="1"/>
  <c r="P26" i="1" s="1"/>
  <c r="R26" i="1" s="1"/>
  <c r="N25" i="1"/>
  <c r="P25" i="1" s="1"/>
  <c r="R25" i="1" s="1"/>
  <c r="S25" i="1" s="1"/>
  <c r="N24" i="1"/>
  <c r="P24" i="1" s="1"/>
  <c r="R24" i="1" s="1"/>
  <c r="Q23" i="1"/>
  <c r="O23" i="1"/>
  <c r="M23" i="1"/>
  <c r="L23" i="1"/>
  <c r="K23" i="1"/>
  <c r="J23" i="1"/>
  <c r="I23" i="1"/>
  <c r="H23" i="1"/>
  <c r="G23" i="1"/>
  <c r="F23" i="1"/>
  <c r="E23" i="1"/>
  <c r="D23" i="1"/>
  <c r="C23" i="1"/>
  <c r="M21" i="1"/>
  <c r="M20" i="1" s="1"/>
  <c r="H20" i="1"/>
  <c r="F49" i="1"/>
  <c r="E49" i="1"/>
  <c r="F22" i="1" l="1"/>
  <c r="L22" i="1"/>
  <c r="L21" i="1" s="1"/>
  <c r="L20" i="1" s="1"/>
  <c r="G22" i="1"/>
  <c r="G21" i="1" s="1"/>
  <c r="G20" i="1" s="1"/>
  <c r="H22" i="1"/>
  <c r="O22" i="1"/>
  <c r="O21" i="1" s="1"/>
  <c r="P52" i="1"/>
  <c r="R52" i="1" s="1"/>
  <c r="S52" i="1" s="1"/>
  <c r="P56" i="1"/>
  <c r="R56" i="1" s="1"/>
  <c r="S56" i="1" s="1"/>
  <c r="P58" i="1"/>
  <c r="R58" i="1" s="1"/>
  <c r="S58" i="1" s="1"/>
  <c r="P61" i="1"/>
  <c r="R61" i="1" s="1"/>
  <c r="S61" i="1" s="1"/>
  <c r="S34" i="1"/>
  <c r="S24" i="1"/>
  <c r="S30" i="1"/>
  <c r="P36" i="1"/>
  <c r="R36" i="1" s="1"/>
  <c r="S36" i="1" s="1"/>
  <c r="S40" i="1"/>
  <c r="M48" i="1"/>
  <c r="P64" i="1"/>
  <c r="R64" i="1" s="1"/>
  <c r="S64" i="1" s="1"/>
  <c r="P68" i="1"/>
  <c r="Q68" i="1" s="1"/>
  <c r="R68" i="1" s="1"/>
  <c r="S68" i="1" s="1"/>
  <c r="S26" i="1"/>
  <c r="S32" i="1"/>
  <c r="S43" i="1"/>
  <c r="S50" i="1"/>
  <c r="E48" i="1"/>
  <c r="S27" i="1"/>
  <c r="S33" i="1"/>
  <c r="S44" i="1"/>
  <c r="J48" i="1"/>
  <c r="P51" i="1"/>
  <c r="R51" i="1" s="1"/>
  <c r="S51" i="1" s="1"/>
  <c r="P55" i="1"/>
  <c r="R55" i="1" s="1"/>
  <c r="S55" i="1" s="1"/>
  <c r="P59" i="1"/>
  <c r="R59" i="1" s="1"/>
  <c r="S59" i="1" s="1"/>
  <c r="S69" i="1"/>
  <c r="S29" i="1"/>
  <c r="S46" i="1"/>
  <c r="P62" i="1"/>
  <c r="R62" i="1" s="1"/>
  <c r="S62" i="1" s="1"/>
  <c r="S39" i="1"/>
  <c r="L48" i="1"/>
  <c r="I48" i="1"/>
  <c r="F48" i="1"/>
  <c r="H48" i="1"/>
  <c r="H71" i="1" s="1"/>
  <c r="N28" i="1"/>
  <c r="P28" i="1" s="1"/>
  <c r="R28" i="1" s="1"/>
  <c r="S28" i="1" s="1"/>
  <c r="C22" i="1"/>
  <c r="C21" i="1" s="1"/>
  <c r="I22" i="1"/>
  <c r="I21" i="1" s="1"/>
  <c r="I20" i="1" s="1"/>
  <c r="J22" i="1"/>
  <c r="J21" i="1" s="1"/>
  <c r="J20" i="1" s="1"/>
  <c r="E22" i="1"/>
  <c r="E21" i="1" s="1"/>
  <c r="E20" i="1" s="1"/>
  <c r="K22" i="1"/>
  <c r="K21" i="1" s="1"/>
  <c r="K20" i="1" s="1"/>
  <c r="K71" i="1" s="1"/>
  <c r="D22" i="1"/>
  <c r="D21" i="1" s="1"/>
  <c r="D20" i="1" s="1"/>
  <c r="P54" i="1"/>
  <c r="R54" i="1" s="1"/>
  <c r="S54" i="1" s="1"/>
  <c r="Q20" i="1"/>
  <c r="O49" i="1"/>
  <c r="O48" i="1" s="1"/>
  <c r="O38" i="1"/>
  <c r="P38" i="1" s="1"/>
  <c r="R38" i="1" s="1"/>
  <c r="S38" i="1" s="1"/>
  <c r="N23" i="1"/>
  <c r="P23" i="1" s="1"/>
  <c r="R23" i="1" s="1"/>
  <c r="S23" i="1" s="1"/>
  <c r="F21" i="1"/>
  <c r="F20" i="1" s="1"/>
  <c r="R42" i="1"/>
  <c r="S42" i="1" s="1"/>
  <c r="C48" i="1"/>
  <c r="D66" i="1"/>
  <c r="N66" i="1" s="1"/>
  <c r="P66" i="1" s="1"/>
  <c r="S67" i="1"/>
  <c r="N45" i="1"/>
  <c r="P45" i="1" s="1"/>
  <c r="R45" i="1" s="1"/>
  <c r="S45" i="1" s="1"/>
  <c r="G49" i="1"/>
  <c r="G48" i="1" s="1"/>
  <c r="D49" i="1"/>
  <c r="P60" i="1"/>
  <c r="R60" i="1" s="1"/>
  <c r="N63" i="1"/>
  <c r="P63" i="1" s="1"/>
  <c r="R63" i="1" s="1"/>
  <c r="S63" i="1" s="1"/>
  <c r="N41" i="1"/>
  <c r="P41" i="1" s="1"/>
  <c r="R41" i="1" s="1"/>
  <c r="S41" i="1" s="1"/>
  <c r="N49" i="1" l="1"/>
  <c r="L71" i="1"/>
  <c r="M71" i="1"/>
  <c r="Q66" i="1"/>
  <c r="Q48" i="1" s="1"/>
  <c r="Q71" i="1" s="1"/>
  <c r="J71" i="1"/>
  <c r="I71" i="1"/>
  <c r="D48" i="1"/>
  <c r="D71" i="1" s="1"/>
  <c r="N22" i="1"/>
  <c r="P22" i="1" s="1"/>
  <c r="R22" i="1" s="1"/>
  <c r="S22" i="1" s="1"/>
  <c r="P49" i="1"/>
  <c r="R49" i="1" s="1"/>
  <c r="S49" i="1" s="1"/>
  <c r="F71" i="1"/>
  <c r="G71" i="1"/>
  <c r="E71" i="1"/>
  <c r="O20" i="1"/>
  <c r="O71" i="1" s="1"/>
  <c r="S60" i="1"/>
  <c r="C20" i="1"/>
  <c r="N21" i="1"/>
  <c r="P21" i="1" s="1"/>
  <c r="R21" i="1" s="1"/>
  <c r="S21" i="1" s="1"/>
  <c r="N57" i="1"/>
  <c r="P57" i="1" s="1"/>
  <c r="R57" i="1" s="1"/>
  <c r="S57" i="1" s="1"/>
  <c r="N35" i="1"/>
  <c r="P35" i="1" s="1"/>
  <c r="R35" i="1" s="1"/>
  <c r="S35" i="1" s="1"/>
  <c r="R66" i="1" l="1"/>
  <c r="S66" i="1" s="1"/>
  <c r="N48" i="1"/>
  <c r="P48" i="1" s="1"/>
  <c r="R48" i="1" s="1"/>
  <c r="S48" i="1" s="1"/>
  <c r="C71" i="1"/>
  <c r="N20" i="1"/>
  <c r="P20" i="1" s="1"/>
  <c r="P71" i="1" l="1"/>
  <c r="R20" i="1"/>
  <c r="N71" i="1"/>
  <c r="S20" i="1" l="1"/>
  <c r="R71" i="1"/>
  <c r="S71" i="1" l="1"/>
</calcChain>
</file>

<file path=xl/sharedStrings.xml><?xml version="1.0" encoding="utf-8"?>
<sst xmlns="http://schemas.openxmlformats.org/spreadsheetml/2006/main" count="115" uniqueCount="107">
  <si>
    <t>Anexa nr.1</t>
  </si>
  <si>
    <t xml:space="preserve">BUGETUL GENERAL CONSOLIDAT </t>
  </si>
  <si>
    <t>Realizări 01.01 - 30.04.2025</t>
  </si>
  <si>
    <t>PIB 2025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</si>
  <si>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</si>
  <si>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</si>
  <si>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</si>
  <si>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</si>
  <si>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</si>
  <si>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</si>
  <si>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</si>
  <si>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</si>
  <si>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</si>
  <si>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</si>
  <si>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</si>
  <si>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</si>
  <si>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</si>
  <si>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</si>
  <si>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</si>
  <si>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</si>
  <si>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</si>
  <si>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</si>
  <si>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</si>
  <si>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</si>
  <si>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</si>
  <si>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</si>
  <si>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</si>
  <si>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</si>
  <si>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</si>
  <si>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</si>
  <si>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</si>
  <si>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</si>
  <si>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</si>
  <si>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</si>
  <si>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</si>
  <si>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</si>
  <si>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</si>
  <si>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</si>
  <si>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</si>
  <si>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</si>
  <si>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</si>
  <si>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</si>
  <si>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</si>
  <si>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</si>
  <si>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</si>
  <si>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</si>
  <si>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</si>
  <si>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</si>
  <si>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</si>
  <si>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</si>
  <si>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</si>
  <si>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</si>
  <si>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</si>
  <si>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</si>
  <si>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</si>
  <si>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</si>
  <si>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</si>
  <si>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</si>
  <si>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</si>
  <si>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</si>
  <si>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</si>
  <si>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</si>
  <si>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</si>
  <si>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</si>
  <si>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</si>
  <si>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</si>
  <si>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</si>
  <si>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</si>
  <si>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</si>
  <si>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</si>
  <si>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>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</si>
  <si>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</si>
  <si>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</si>
  <si>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</si>
  <si>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</si>
  <si>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</si>
  <si>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</si>
  <si>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</si>
  <si>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</si>
  <si>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</si>
  <si>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</si>
  <si>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</si>
  <si>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</si>
  <si>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</si>
  <si>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</si>
  <si>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</si>
  <si>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</si>
  <si>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</si>
  <si>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</si>
  <si>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</si>
  <si>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</si>
  <si>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</si>
  <si>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</si>
  <si>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</si>
  <si>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</si>
  <si>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financiar 
2014-2020 si din fondul de modernizare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</si>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</sst>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2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50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/>
    <xf numFmtId="164" fontId="14" fillId="2" borderId="0" xfId="0" applyNumberFormat="1" applyFont="1" applyFill="1" applyBorder="1" applyAlignment="1" applyProtection="1">
      <alignment horizontal="right" wrapText="1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protection locked="0"/>
    </xf>
    <xf numFmtId="165" fontId="15" fillId="2" borderId="0" xfId="0" applyNumberFormat="1" applyFont="1" applyFill="1" applyAlignment="1" applyProtection="1">
      <alignment horizontal="center" vertical="center"/>
      <protection locked="0"/>
    </xf>
    <xf numFmtId="165" fontId="16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1" fillId="2" borderId="1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3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5" fillId="2" borderId="2" xfId="0" applyNumberFormat="1" applyFont="1" applyFill="1" applyBorder="1" applyAlignment="1" applyProtection="1">
      <alignment horizontal="center" vertical="top" readingOrder="1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18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164" fontId="19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vertical="center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164" fontId="20" fillId="2" borderId="0" xfId="0" applyNumberFormat="1" applyFont="1" applyFill="1" applyAlignment="1" applyProtection="1">
      <alignment horizontal="center" vertical="center"/>
      <protection locked="0"/>
    </xf>
    <xf numFmtId="169" fontId="21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3" xfId="0" applyNumberFormat="1" applyFont="1" applyFill="1" applyBorder="1" applyAlignment="1" applyProtection="1">
      <alignment horizontal="left"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</xf>
    <xf numFmtId="4" fontId="5" fillId="2" borderId="3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right"/>
      <protection locked="0"/>
    </xf>
    <xf numFmtId="164" fontId="19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 readingOrder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readingOrder="1"/>
    </xf>
    <xf numFmtId="164" fontId="5" fillId="2" borderId="3" xfId="0" applyNumberFormat="1" applyFont="1" applyFill="1" applyBorder="1" applyAlignment="1" applyProtection="1">
      <alignment horizontal="center" readingOrder="1"/>
      <protection locked="0"/>
    </xf>
    <xf numFmtId="164" fontId="1" fillId="2" borderId="3" xfId="0" applyNumberFormat="1" applyFont="1" applyFill="1" applyBorder="1" applyAlignment="1" applyProtection="1">
      <alignment horizontal="center" vertical="top" readingOrder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/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72"/>
  <sheetViews>
    <sheetView showZeros="0" tabSelected="1" view="pageBreakPreview" zoomScale="75" zoomScaleNormal="85" zoomScaleSheetLayoutView="75" workbookViewId="0">
      <pane xSplit="2" ySplit="15" topLeftCell="E63" activePane="bottomRight" state="frozen"/>
      <selection pane="topRight" activeCell="C1" sqref="C1"/>
      <selection pane="bottomLeft" activeCell="A16" sqref="A16"/>
      <selection pane="bottomRight" activeCell="O74" sqref="O74"/>
    </sheetView>
  </sheetViews>
  <sheetFormatPr defaultColWidth="8.88671875" defaultRowHeight="20.100000000000001" customHeight="1" outlineLevelRow="1" x14ac:dyDescent="0.3"/>
  <cols>
    <col min="1" max="1" width="3.88671875" style="2" customWidth="1"/>
    <col min="2" max="2" width="54.44140625" style="22" customWidth="1"/>
    <col min="3" max="3" width="21.109375" style="22" customWidth="1"/>
    <col min="4" max="4" width="13.6640625" style="22" customWidth="1"/>
    <col min="5" max="5" width="16" style="134" customWidth="1"/>
    <col min="6" max="6" width="12.6640625" style="134" customWidth="1"/>
    <col min="7" max="7" width="15.6640625" style="134" customWidth="1"/>
    <col min="8" max="8" width="10.6640625" style="134" customWidth="1"/>
    <col min="9" max="9" width="15.88671875" style="22" customWidth="1"/>
    <col min="10" max="10" width="12.6640625" style="22" customWidth="1"/>
    <col min="11" max="11" width="12.88671875" style="22" customWidth="1"/>
    <col min="12" max="12" width="14.33203125" style="22" customWidth="1"/>
    <col min="13" max="13" width="13.6640625" style="22" customWidth="1"/>
    <col min="14" max="14" width="14" style="23" customWidth="1"/>
    <col min="15" max="15" width="11.6640625" style="22" customWidth="1"/>
    <col min="16" max="16" width="12.6640625" style="23" customWidth="1"/>
    <col min="17" max="17" width="11.5546875" style="22" customWidth="1"/>
    <col min="18" max="18" width="15.6640625" style="24" customWidth="1"/>
    <col min="19" max="19" width="9.5546875" style="53" customWidth="1"/>
    <col min="20" max="16384" width="8.88671875" style="2"/>
  </cols>
  <sheetData>
    <row r="1" spans="1:19" ht="23.25" customHeight="1" x14ac:dyDescent="0.3">
      <c r="B1" s="18"/>
      <c r="C1" s="2"/>
      <c r="D1" s="2"/>
      <c r="E1" s="19"/>
      <c r="F1" s="19"/>
      <c r="G1" s="19"/>
      <c r="H1" s="20"/>
      <c r="I1" s="21"/>
      <c r="S1" s="25" t="s">
        <v>0</v>
      </c>
    </row>
    <row r="2" spans="1:19" ht="15" hidden="1" customHeight="1" x14ac:dyDescent="0.3">
      <c r="B2" s="26"/>
      <c r="C2" s="27"/>
      <c r="D2" s="28"/>
      <c r="E2" s="29"/>
      <c r="F2" s="29"/>
      <c r="G2" s="29"/>
      <c r="H2" s="29"/>
      <c r="I2" s="27"/>
      <c r="J2" s="30"/>
      <c r="K2" s="28"/>
      <c r="L2" s="2"/>
      <c r="M2" s="2"/>
      <c r="N2" s="31"/>
      <c r="O2" s="144"/>
      <c r="P2" s="144"/>
      <c r="Q2" s="144"/>
      <c r="R2" s="144"/>
      <c r="S2" s="144"/>
    </row>
    <row r="3" spans="1:19" ht="22.5" customHeight="1" outlineLevel="1" x14ac:dyDescent="0.3">
      <c r="B3" s="145" t="s">
        <v>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ht="15.6" outlineLevel="1" x14ac:dyDescent="0.3">
      <c r="B4" s="146" t="s">
        <v>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5.6" outlineLevel="1" x14ac:dyDescent="0.3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1:19" ht="15.6" outlineLevel="1" x14ac:dyDescent="0.3">
      <c r="B6" s="1"/>
      <c r="C6" s="32"/>
      <c r="D6" s="32"/>
      <c r="E6" s="33"/>
      <c r="F6" s="34"/>
      <c r="G6" s="33"/>
      <c r="H6" s="35"/>
      <c r="I6" s="36"/>
      <c r="J6" s="37"/>
      <c r="K6" s="38"/>
      <c r="L6" s="39"/>
      <c r="M6" s="39"/>
      <c r="N6" s="8"/>
      <c r="O6" s="35"/>
      <c r="P6" s="35"/>
      <c r="Q6" s="35"/>
      <c r="R6" s="35"/>
      <c r="S6" s="35"/>
    </row>
    <row r="7" spans="1:19" ht="15.6" outlineLevel="1" x14ac:dyDescent="0.3">
      <c r="B7" s="40"/>
      <c r="C7" s="33"/>
      <c r="D7" s="33"/>
      <c r="E7" s="33"/>
      <c r="F7" s="33"/>
      <c r="G7" s="33"/>
      <c r="H7" s="41"/>
      <c r="I7" s="42"/>
      <c r="J7" s="43"/>
      <c r="K7" s="44"/>
      <c r="L7" s="45"/>
      <c r="M7" s="33"/>
      <c r="N7" s="41"/>
      <c r="P7" s="41"/>
      <c r="Q7" s="41"/>
      <c r="R7" s="35"/>
      <c r="S7" s="41"/>
    </row>
    <row r="8" spans="1:19" ht="15" customHeight="1" outlineLevel="1" x14ac:dyDescent="0.3">
      <c r="B8" s="3"/>
      <c r="C8" s="33"/>
      <c r="D8" s="33"/>
      <c r="E8" s="33"/>
      <c r="F8" s="41"/>
      <c r="G8" s="33"/>
      <c r="H8" s="41"/>
      <c r="I8" s="43"/>
      <c r="J8" s="46"/>
      <c r="K8" s="47"/>
      <c r="L8" s="41"/>
      <c r="M8" s="41"/>
      <c r="N8" s="41"/>
      <c r="O8" s="41"/>
      <c r="P8" s="41"/>
      <c r="Q8" s="41"/>
      <c r="R8" s="35"/>
      <c r="S8" s="41"/>
    </row>
    <row r="9" spans="1:19" ht="15.6" outlineLevel="1" x14ac:dyDescent="0.3">
      <c r="B9" s="4"/>
      <c r="C9" s="8"/>
      <c r="D9" s="8"/>
      <c r="E9" s="8"/>
      <c r="F9" s="8"/>
      <c r="G9" s="8"/>
      <c r="H9" s="8"/>
      <c r="I9" s="5"/>
      <c r="J9" s="48"/>
      <c r="K9" s="33"/>
      <c r="L9" s="45"/>
      <c r="M9" s="49"/>
      <c r="N9" s="41"/>
      <c r="O9" s="41"/>
      <c r="P9" s="41"/>
      <c r="Q9" s="41"/>
      <c r="R9" s="41"/>
      <c r="S9" s="41"/>
    </row>
    <row r="10" spans="1:19" ht="19.2" customHeight="1" outlineLevel="1" x14ac:dyDescent="0.3">
      <c r="B10" s="50"/>
      <c r="C10" s="5"/>
      <c r="D10" s="8"/>
      <c r="E10" s="5"/>
      <c r="F10" s="5"/>
      <c r="G10" s="5"/>
      <c r="H10" s="8"/>
      <c r="I10" s="8"/>
      <c r="J10" s="37"/>
      <c r="K10" s="51"/>
      <c r="L10" s="45"/>
      <c r="M10" s="52"/>
      <c r="N10" s="39"/>
    </row>
    <row r="11" spans="1:19" ht="19.2" customHeight="1" outlineLevel="1" x14ac:dyDescent="0.3">
      <c r="B11" s="50"/>
      <c r="C11" s="8"/>
      <c r="D11" s="8"/>
      <c r="E11" s="8"/>
      <c r="F11" s="8"/>
      <c r="G11" s="8"/>
      <c r="H11" s="8"/>
      <c r="I11" s="8"/>
      <c r="J11" s="52"/>
      <c r="K11" s="39"/>
      <c r="L11" s="45"/>
      <c r="M11" s="52"/>
      <c r="O11" s="54"/>
      <c r="P11" s="54"/>
      <c r="Q11" s="23" t="s">
        <v>3</v>
      </c>
      <c r="R11" s="55">
        <v>1894200</v>
      </c>
      <c r="S11" s="56"/>
    </row>
    <row r="12" spans="1:19" ht="15.6" outlineLevel="1" x14ac:dyDescent="0.3">
      <c r="A12" s="57"/>
      <c r="B12" s="58"/>
      <c r="C12" s="39"/>
      <c r="D12" s="39"/>
      <c r="E12" s="39"/>
      <c r="F12" s="39"/>
      <c r="G12" s="39"/>
      <c r="H12" s="59"/>
      <c r="I12" s="60"/>
      <c r="J12" s="2"/>
      <c r="K12" s="11"/>
      <c r="L12" s="61"/>
      <c r="M12" s="11"/>
      <c r="N12" s="30"/>
      <c r="O12" s="6"/>
      <c r="P12" s="62"/>
      <c r="Q12" s="6"/>
      <c r="R12" s="63"/>
      <c r="S12" s="64" t="s">
        <v>4</v>
      </c>
    </row>
    <row r="13" spans="1:19" ht="15.6" x14ac:dyDescent="0.3">
      <c r="B13" s="50"/>
      <c r="C13" s="66" t="s">
        <v>5</v>
      </c>
      <c r="D13" s="66" t="s">
        <v>5</v>
      </c>
      <c r="E13" s="67" t="s">
        <v>5</v>
      </c>
      <c r="F13" s="67" t="s">
        <v>5</v>
      </c>
      <c r="G13" s="67" t="s">
        <v>6</v>
      </c>
      <c r="H13" s="67" t="s">
        <v>7</v>
      </c>
      <c r="I13" s="66" t="s">
        <v>5</v>
      </c>
      <c r="J13" s="66" t="s">
        <v>8</v>
      </c>
      <c r="K13" s="66" t="s">
        <v>9</v>
      </c>
      <c r="L13" s="66" t="s">
        <v>9</v>
      </c>
      <c r="M13" s="66" t="s">
        <v>10</v>
      </c>
      <c r="N13" s="68" t="s">
        <v>11</v>
      </c>
      <c r="O13" s="66" t="s">
        <v>12</v>
      </c>
      <c r="P13" s="69" t="s">
        <v>11</v>
      </c>
      <c r="Q13" s="66" t="s">
        <v>13</v>
      </c>
      <c r="R13" s="147" t="s">
        <v>14</v>
      </c>
      <c r="S13" s="147"/>
    </row>
    <row r="14" spans="1:19" ht="15" customHeight="1" x14ac:dyDescent="0.3">
      <c r="B14" s="70"/>
      <c r="C14" s="71" t="s">
        <v>15</v>
      </c>
      <c r="D14" s="71" t="s">
        <v>16</v>
      </c>
      <c r="E14" s="72" t="s">
        <v>17</v>
      </c>
      <c r="F14" s="72" t="s">
        <v>18</v>
      </c>
      <c r="G14" s="72" t="s">
        <v>19</v>
      </c>
      <c r="H14" s="72" t="s">
        <v>20</v>
      </c>
      <c r="I14" s="71" t="s">
        <v>21</v>
      </c>
      <c r="J14" s="71" t="s">
        <v>20</v>
      </c>
      <c r="K14" s="71" t="s">
        <v>22</v>
      </c>
      <c r="L14" s="71" t="s">
        <v>23</v>
      </c>
      <c r="M14" s="73"/>
      <c r="N14" s="74"/>
      <c r="O14" s="71" t="s">
        <v>24</v>
      </c>
      <c r="P14" s="75" t="s">
        <v>25</v>
      </c>
      <c r="Q14" s="76" t="s">
        <v>26</v>
      </c>
      <c r="R14" s="148"/>
      <c r="S14" s="148"/>
    </row>
    <row r="15" spans="1:19" ht="15.75" customHeight="1" x14ac:dyDescent="0.3">
      <c r="B15" s="7"/>
      <c r="C15" s="71" t="s">
        <v>27</v>
      </c>
      <c r="D15" s="71" t="s">
        <v>28</v>
      </c>
      <c r="E15" s="72" t="s">
        <v>29</v>
      </c>
      <c r="F15" s="72" t="s">
        <v>30</v>
      </c>
      <c r="G15" s="72" t="s">
        <v>31</v>
      </c>
      <c r="H15" s="72" t="s">
        <v>32</v>
      </c>
      <c r="I15" s="71" t="s">
        <v>33</v>
      </c>
      <c r="J15" s="71" t="s">
        <v>34</v>
      </c>
      <c r="K15" s="71" t="s">
        <v>35</v>
      </c>
      <c r="L15" s="71" t="s">
        <v>36</v>
      </c>
      <c r="M15" s="33"/>
      <c r="N15" s="74"/>
      <c r="O15" s="71" t="s">
        <v>37</v>
      </c>
      <c r="P15" s="75" t="s">
        <v>38</v>
      </c>
      <c r="Q15" s="76" t="s">
        <v>39</v>
      </c>
      <c r="R15" s="148"/>
      <c r="S15" s="148"/>
    </row>
    <row r="16" spans="1:19" ht="17.399999999999999" x14ac:dyDescent="0.3">
      <c r="B16" s="77"/>
      <c r="C16" s="78"/>
      <c r="D16" s="71" t="s">
        <v>40</v>
      </c>
      <c r="E16" s="72" t="s">
        <v>41</v>
      </c>
      <c r="F16" s="72" t="s">
        <v>42</v>
      </c>
      <c r="G16" s="72" t="s">
        <v>43</v>
      </c>
      <c r="H16" s="72"/>
      <c r="I16" s="71" t="s">
        <v>44</v>
      </c>
      <c r="J16" s="71" t="s">
        <v>45</v>
      </c>
      <c r="K16" s="71"/>
      <c r="L16" s="71" t="s">
        <v>46</v>
      </c>
      <c r="M16" s="33"/>
      <c r="N16" s="74"/>
      <c r="O16" s="71" t="s">
        <v>47</v>
      </c>
      <c r="P16" s="74" t="s">
        <v>48</v>
      </c>
      <c r="Q16" s="76" t="s">
        <v>49</v>
      </c>
      <c r="R16" s="148"/>
      <c r="S16" s="148"/>
    </row>
    <row r="17" spans="2:19" ht="16.2" customHeight="1" x14ac:dyDescent="0.3">
      <c r="B17" s="6"/>
      <c r="C17" s="2"/>
      <c r="D17" s="71" t="s">
        <v>50</v>
      </c>
      <c r="E17" s="72"/>
      <c r="F17" s="72"/>
      <c r="G17" s="72" t="s">
        <v>51</v>
      </c>
      <c r="H17" s="72"/>
      <c r="I17" s="71" t="s">
        <v>52</v>
      </c>
      <c r="J17" s="71"/>
      <c r="K17" s="71"/>
      <c r="L17" s="71" t="s">
        <v>53</v>
      </c>
      <c r="M17" s="71"/>
      <c r="N17" s="74"/>
      <c r="O17" s="71"/>
      <c r="P17" s="74"/>
      <c r="Q17" s="76"/>
      <c r="R17" s="149" t="s">
        <v>54</v>
      </c>
      <c r="S17" s="144" t="s">
        <v>55</v>
      </c>
    </row>
    <row r="18" spans="2:19" ht="51.6" customHeight="1" x14ac:dyDescent="0.3">
      <c r="B18" s="6"/>
      <c r="C18" s="2"/>
      <c r="D18" s="79"/>
      <c r="E18" s="79"/>
      <c r="F18" s="79"/>
      <c r="G18" s="72" t="s">
        <v>56</v>
      </c>
      <c r="H18" s="72"/>
      <c r="I18" s="80" t="s">
        <v>57</v>
      </c>
      <c r="J18" s="71"/>
      <c r="K18" s="71"/>
      <c r="L18" s="80" t="s">
        <v>58</v>
      </c>
      <c r="M18" s="80"/>
      <c r="N18" s="74"/>
      <c r="O18" s="71"/>
      <c r="P18" s="74"/>
      <c r="Q18" s="76"/>
      <c r="R18" s="149"/>
      <c r="S18" s="144"/>
    </row>
    <row r="19" spans="2:19" ht="18.600000000000001" customHeight="1" thickBot="1" x14ac:dyDescent="0.35">
      <c r="B19" s="135"/>
      <c r="C19" s="84"/>
      <c r="D19" s="136"/>
      <c r="E19" s="136"/>
      <c r="F19" s="136"/>
      <c r="G19" s="137"/>
      <c r="H19" s="137"/>
      <c r="I19" s="138"/>
      <c r="J19" s="139"/>
      <c r="K19" s="139"/>
      <c r="L19" s="138"/>
      <c r="M19" s="138"/>
      <c r="N19" s="140"/>
      <c r="O19" s="139"/>
      <c r="P19" s="140"/>
      <c r="Q19" s="141"/>
      <c r="R19" s="142"/>
      <c r="S19" s="143"/>
    </row>
    <row r="20" spans="2:19" s="85" customFormat="1" ht="30.75" customHeight="1" thickTop="1" x14ac:dyDescent="0.3">
      <c r="B20" s="9" t="s">
        <v>59</v>
      </c>
      <c r="C20" s="10">
        <f>C21+C37+C38+C39+C40+C41+C42+C43+C44+C45+C46</f>
        <v>98717.199603999994</v>
      </c>
      <c r="D20" s="10">
        <f t="shared" ref="D20:M20" si="0">D21+D37+D38+D39+D40+D41+D42+D43+D44+D45+D46</f>
        <v>53802.916569000008</v>
      </c>
      <c r="E20" s="10">
        <f t="shared" si="0"/>
        <v>50086.440102000008</v>
      </c>
      <c r="F20" s="10">
        <f t="shared" si="0"/>
        <v>988.12300000000005</v>
      </c>
      <c r="G20" s="10">
        <f t="shared" si="0"/>
        <v>23705.202196000002</v>
      </c>
      <c r="H20" s="10">
        <f t="shared" si="0"/>
        <v>0</v>
      </c>
      <c r="I20" s="10">
        <f t="shared" si="0"/>
        <v>18394.578000000005</v>
      </c>
      <c r="J20" s="10">
        <f t="shared" si="0"/>
        <v>69.036962000000003</v>
      </c>
      <c r="K20" s="10">
        <f t="shared" si="0"/>
        <v>490.78888039999998</v>
      </c>
      <c r="L20" s="10">
        <f>L21+L37+L38+L39+L40+L41+L42+L43+L44+L45+L46</f>
        <v>6446.0612719999999</v>
      </c>
      <c r="M20" s="10">
        <f t="shared" si="0"/>
        <v>575.65599999999995</v>
      </c>
      <c r="N20" s="86">
        <f>SUM(C20:M20)</f>
        <v>253276.00258540004</v>
      </c>
      <c r="O20" s="87">
        <f>O21+O38+O39+O42+O40</f>
        <v>-51204.633134180011</v>
      </c>
      <c r="P20" s="86">
        <f>N20+O20</f>
        <v>202071.36945122003</v>
      </c>
      <c r="Q20" s="87">
        <f>Q21+Q38+Q39+Q42+Q44</f>
        <v>-2149.3220000000001</v>
      </c>
      <c r="R20" s="88">
        <f>P20+Q20</f>
        <v>199922.04745122005</v>
      </c>
      <c r="S20" s="86">
        <f t="shared" ref="S20:S44" si="1">R20/$R$11*100</f>
        <v>10.554431815606591</v>
      </c>
    </row>
    <row r="21" spans="2:19" s="89" customFormat="1" ht="18.75" customHeight="1" x14ac:dyDescent="0.3">
      <c r="B21" s="81" t="s">
        <v>60</v>
      </c>
      <c r="C21" s="10">
        <f>C22+C35+C36</f>
        <v>83843.218089000002</v>
      </c>
      <c r="D21" s="10">
        <f>D22+D35+D36</f>
        <v>38687.436496000002</v>
      </c>
      <c r="E21" s="12">
        <f>E22+E35+E36</f>
        <v>39436.418602000005</v>
      </c>
      <c r="F21" s="12">
        <f>F22+F35+F36</f>
        <v>984.21199999999999</v>
      </c>
      <c r="G21" s="12">
        <f>G22+G35+G36</f>
        <v>23309.495196</v>
      </c>
      <c r="H21" s="12"/>
      <c r="I21" s="10">
        <f>I22+I35+I36</f>
        <v>6859.18</v>
      </c>
      <c r="J21" s="10">
        <f>J22+J35+J36</f>
        <v>0</v>
      </c>
      <c r="K21" s="90">
        <f>K22+K35+K36</f>
        <v>490.78888039999998</v>
      </c>
      <c r="L21" s="90">
        <f>L22+L35+L36</f>
        <v>546.6703</v>
      </c>
      <c r="M21" s="90">
        <f>M22+M35+M36</f>
        <v>155.61500000000001</v>
      </c>
      <c r="N21" s="86">
        <f t="shared" ref="N21:N45" si="2">SUM(C21:M21)</f>
        <v>194313.0345634</v>
      </c>
      <c r="O21" s="10">
        <f>O22+O35+O36</f>
        <v>-8818.671147179999</v>
      </c>
      <c r="P21" s="90">
        <f>N21+O21</f>
        <v>185494.36341622</v>
      </c>
      <c r="Q21" s="10">
        <f>Q22+Q35+Q36</f>
        <v>0</v>
      </c>
      <c r="R21" s="91">
        <f t="shared" ref="R21:R43" si="3">P21+Q21</f>
        <v>185494.36341622</v>
      </c>
      <c r="S21" s="90">
        <f t="shared" si="1"/>
        <v>9.7927549053014467</v>
      </c>
    </row>
    <row r="22" spans="2:19" ht="28.5" customHeight="1" x14ac:dyDescent="0.25">
      <c r="B22" s="92" t="s">
        <v>61</v>
      </c>
      <c r="C22" s="15">
        <f>C23+C27+C28+C33+C34</f>
        <v>69758.824089000002</v>
      </c>
      <c r="D22" s="15">
        <f>D23+D27+D28+D33+D34</f>
        <v>29767.615000000002</v>
      </c>
      <c r="E22" s="16">
        <f t="shared" ref="E22:L22" si="4">E23+E27+E28+E33+E34</f>
        <v>0</v>
      </c>
      <c r="F22" s="16">
        <f t="shared" si="4"/>
        <v>0</v>
      </c>
      <c r="G22" s="93">
        <f t="shared" si="4"/>
        <v>1423.4870000000001</v>
      </c>
      <c r="H22" s="16">
        <f t="shared" si="4"/>
        <v>0</v>
      </c>
      <c r="I22" s="15">
        <f>I23+I27+I28+I33+I34</f>
        <v>855.37400000000002</v>
      </c>
      <c r="J22" s="65">
        <f t="shared" si="4"/>
        <v>0</v>
      </c>
      <c r="K22" s="65">
        <f t="shared" si="4"/>
        <v>0</v>
      </c>
      <c r="L22" s="65">
        <f t="shared" si="4"/>
        <v>0</v>
      </c>
      <c r="M22" s="65"/>
      <c r="N22" s="86">
        <f t="shared" si="2"/>
        <v>101805.300089</v>
      </c>
      <c r="O22" s="65">
        <f>O23+O27+O28+O33+O34</f>
        <v>0</v>
      </c>
      <c r="P22" s="15">
        <f t="shared" ref="P22:P43" si="5">N22+O22</f>
        <v>101805.300089</v>
      </c>
      <c r="Q22" s="65">
        <f>Q23+Q27+Q28+Q33+Q34</f>
        <v>0</v>
      </c>
      <c r="R22" s="90">
        <f t="shared" si="3"/>
        <v>101805.300089</v>
      </c>
      <c r="S22" s="15">
        <f t="shared" si="1"/>
        <v>5.3745803024495835</v>
      </c>
    </row>
    <row r="23" spans="2:19" ht="33.75" customHeight="1" x14ac:dyDescent="0.3">
      <c r="B23" s="94" t="s">
        <v>62</v>
      </c>
      <c r="C23" s="15">
        <f t="shared" ref="C23:M23" si="6">C24+C25+C26</f>
        <v>17424.687046999996</v>
      </c>
      <c r="D23" s="15">
        <f t="shared" si="6"/>
        <v>12645.060000000001</v>
      </c>
      <c r="E23" s="16">
        <f t="shared" si="6"/>
        <v>0</v>
      </c>
      <c r="F23" s="16">
        <f t="shared" si="6"/>
        <v>0</v>
      </c>
      <c r="G23" s="16">
        <f t="shared" si="6"/>
        <v>0</v>
      </c>
      <c r="H23" s="16">
        <f t="shared" si="6"/>
        <v>0</v>
      </c>
      <c r="I23" s="16">
        <f t="shared" si="6"/>
        <v>0</v>
      </c>
      <c r="J23" s="65">
        <f t="shared" si="6"/>
        <v>0</v>
      </c>
      <c r="K23" s="8">
        <f t="shared" si="6"/>
        <v>0</v>
      </c>
      <c r="L23" s="65">
        <f t="shared" si="6"/>
        <v>0</v>
      </c>
      <c r="M23" s="65">
        <f t="shared" si="6"/>
        <v>0</v>
      </c>
      <c r="N23" s="86">
        <f t="shared" si="2"/>
        <v>30069.747046999997</v>
      </c>
      <c r="O23" s="65">
        <f>O24+O25+O26</f>
        <v>0</v>
      </c>
      <c r="P23" s="15">
        <f t="shared" si="5"/>
        <v>30069.747046999997</v>
      </c>
      <c r="Q23" s="65">
        <f>Q24+Q25+Q26</f>
        <v>0</v>
      </c>
      <c r="R23" s="90">
        <f t="shared" si="3"/>
        <v>30069.747046999997</v>
      </c>
      <c r="S23" s="15">
        <f t="shared" si="1"/>
        <v>1.5874642090064406</v>
      </c>
    </row>
    <row r="24" spans="2:19" ht="22.5" customHeight="1" x14ac:dyDescent="0.25">
      <c r="B24" s="95" t="s">
        <v>63</v>
      </c>
      <c r="C24" s="8">
        <v>9552.5740000000005</v>
      </c>
      <c r="D24" s="8">
        <v>34.171999999999997</v>
      </c>
      <c r="E24" s="16"/>
      <c r="F24" s="16"/>
      <c r="G24" s="16"/>
      <c r="H24" s="16"/>
      <c r="I24" s="15"/>
      <c r="J24" s="8"/>
      <c r="K24" s="8"/>
      <c r="L24" s="8"/>
      <c r="M24" s="8"/>
      <c r="N24" s="86">
        <f t="shared" si="2"/>
        <v>9586.746000000001</v>
      </c>
      <c r="O24" s="8"/>
      <c r="P24" s="15">
        <f t="shared" si="5"/>
        <v>9586.746000000001</v>
      </c>
      <c r="Q24" s="8"/>
      <c r="R24" s="90">
        <f t="shared" si="3"/>
        <v>9586.746000000001</v>
      </c>
      <c r="S24" s="15">
        <f t="shared" si="1"/>
        <v>0.50611054798859689</v>
      </c>
    </row>
    <row r="25" spans="2:19" ht="30" customHeight="1" x14ac:dyDescent="0.25">
      <c r="B25" s="96" t="s">
        <v>64</v>
      </c>
      <c r="C25" s="8">
        <v>7007.5780469999972</v>
      </c>
      <c r="D25" s="8">
        <v>12609.442000000001</v>
      </c>
      <c r="E25" s="83"/>
      <c r="F25" s="83"/>
      <c r="G25" s="83"/>
      <c r="H25" s="83"/>
      <c r="I25" s="15"/>
      <c r="J25" s="8"/>
      <c r="K25" s="8"/>
      <c r="L25" s="8"/>
      <c r="M25" s="8"/>
      <c r="N25" s="86">
        <f t="shared" si="2"/>
        <v>19617.020046999998</v>
      </c>
      <c r="O25" s="8"/>
      <c r="P25" s="15">
        <f t="shared" si="5"/>
        <v>19617.020046999998</v>
      </c>
      <c r="Q25" s="8"/>
      <c r="R25" s="90">
        <f t="shared" si="3"/>
        <v>19617.020046999998</v>
      </c>
      <c r="S25" s="15">
        <f t="shared" si="1"/>
        <v>1.0356361549466793</v>
      </c>
    </row>
    <row r="26" spans="2:19" ht="36" customHeight="1" x14ac:dyDescent="0.25">
      <c r="B26" s="97" t="s">
        <v>65</v>
      </c>
      <c r="C26" s="8">
        <v>864.53499999999997</v>
      </c>
      <c r="D26" s="8">
        <v>1.446</v>
      </c>
      <c r="E26" s="83"/>
      <c r="F26" s="83"/>
      <c r="G26" s="83"/>
      <c r="H26" s="83"/>
      <c r="I26" s="15"/>
      <c r="J26" s="8"/>
      <c r="K26" s="8"/>
      <c r="L26" s="8"/>
      <c r="M26" s="8"/>
      <c r="N26" s="86">
        <f t="shared" si="2"/>
        <v>865.98099999999999</v>
      </c>
      <c r="O26" s="8"/>
      <c r="P26" s="15">
        <f t="shared" si="5"/>
        <v>865.98099999999999</v>
      </c>
      <c r="Q26" s="8"/>
      <c r="R26" s="90">
        <f t="shared" si="3"/>
        <v>865.98099999999999</v>
      </c>
      <c r="S26" s="15">
        <f t="shared" si="1"/>
        <v>4.5717506071164607E-2</v>
      </c>
    </row>
    <row r="27" spans="2:19" ht="23.25" customHeight="1" x14ac:dyDescent="0.3">
      <c r="B27" s="94" t="s">
        <v>66</v>
      </c>
      <c r="C27" s="8">
        <v>4.7210000000000001</v>
      </c>
      <c r="D27" s="8">
        <v>6858.2849999999999</v>
      </c>
      <c r="E27" s="16"/>
      <c r="F27" s="16"/>
      <c r="G27" s="16"/>
      <c r="H27" s="16"/>
      <c r="I27" s="15"/>
      <c r="J27" s="8"/>
      <c r="K27" s="8"/>
      <c r="L27" s="8"/>
      <c r="M27" s="8"/>
      <c r="N27" s="86">
        <f t="shared" si="2"/>
        <v>6863.0059999999994</v>
      </c>
      <c r="O27" s="8"/>
      <c r="P27" s="15">
        <f t="shared" si="5"/>
        <v>6863.0059999999994</v>
      </c>
      <c r="Q27" s="8"/>
      <c r="R27" s="90">
        <f t="shared" si="3"/>
        <v>6863.0059999999994</v>
      </c>
      <c r="S27" s="15">
        <f t="shared" si="1"/>
        <v>0.3623168619997888</v>
      </c>
    </row>
    <row r="28" spans="2:19" ht="36.75" customHeight="1" x14ac:dyDescent="0.25">
      <c r="B28" s="98" t="s">
        <v>67</v>
      </c>
      <c r="C28" s="14">
        <f>SUM(C29:C32)</f>
        <v>51523.394042</v>
      </c>
      <c r="D28" s="14">
        <f>D29+D30+D31+D32</f>
        <v>10012.286</v>
      </c>
      <c r="E28" s="83">
        <f t="shared" ref="E28:M28" si="7">E29+E30+E31+E32</f>
        <v>0</v>
      </c>
      <c r="F28" s="83">
        <f t="shared" si="7"/>
        <v>0</v>
      </c>
      <c r="G28" s="99">
        <f t="shared" si="7"/>
        <v>1423.4870000000001</v>
      </c>
      <c r="H28" s="83">
        <f t="shared" si="7"/>
        <v>0</v>
      </c>
      <c r="I28" s="14">
        <f>I29+I30+I31+I32</f>
        <v>177.54300000000001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6">
        <f t="shared" si="2"/>
        <v>63136.710041999999</v>
      </c>
      <c r="O28" s="8">
        <f>O29+O30+O31</f>
        <v>0</v>
      </c>
      <c r="P28" s="15">
        <f t="shared" si="5"/>
        <v>63136.710041999999</v>
      </c>
      <c r="Q28" s="8">
        <f>Q29+Q30+Q31</f>
        <v>0</v>
      </c>
      <c r="R28" s="90">
        <f t="shared" si="3"/>
        <v>63136.710041999999</v>
      </c>
      <c r="S28" s="15">
        <f>R28/$R$11*100</f>
        <v>3.3331596474501111</v>
      </c>
    </row>
    <row r="29" spans="2:19" ht="25.5" customHeight="1" x14ac:dyDescent="0.25">
      <c r="B29" s="95" t="s">
        <v>68</v>
      </c>
      <c r="C29" s="8">
        <v>30978.065999999999</v>
      </c>
      <c r="D29" s="8">
        <v>8062.2079999999996</v>
      </c>
      <c r="E29" s="16"/>
      <c r="F29" s="16"/>
      <c r="G29" s="16"/>
      <c r="H29" s="16"/>
      <c r="I29" s="15"/>
      <c r="J29" s="8"/>
      <c r="K29" s="8"/>
      <c r="L29" s="8"/>
      <c r="M29" s="8"/>
      <c r="N29" s="86">
        <f t="shared" si="2"/>
        <v>39040.273999999998</v>
      </c>
      <c r="O29" s="8"/>
      <c r="P29" s="15">
        <f t="shared" si="5"/>
        <v>39040.273999999998</v>
      </c>
      <c r="Q29" s="8"/>
      <c r="R29" s="90">
        <f t="shared" si="3"/>
        <v>39040.273999999998</v>
      </c>
      <c r="S29" s="15">
        <f>R29/$R$11*100</f>
        <v>2.0610428677014041</v>
      </c>
    </row>
    <row r="30" spans="2:19" ht="24.6" customHeight="1" x14ac:dyDescent="0.25">
      <c r="B30" s="95" t="s">
        <v>69</v>
      </c>
      <c r="C30" s="8">
        <v>15913.287</v>
      </c>
      <c r="D30" s="8"/>
      <c r="E30" s="83"/>
      <c r="F30" s="83"/>
      <c r="G30" s="83"/>
      <c r="H30" s="83"/>
      <c r="I30" s="83"/>
      <c r="J30" s="8"/>
      <c r="K30" s="8"/>
      <c r="L30" s="8"/>
      <c r="M30" s="8"/>
      <c r="N30" s="86">
        <f t="shared" si="2"/>
        <v>15913.287</v>
      </c>
      <c r="O30" s="8"/>
      <c r="P30" s="15">
        <f t="shared" si="5"/>
        <v>15913.287</v>
      </c>
      <c r="Q30" s="8"/>
      <c r="R30" s="90">
        <f t="shared" si="3"/>
        <v>15913.287</v>
      </c>
      <c r="S30" s="15">
        <f>R30/$R$11*100</f>
        <v>0.84010595502058916</v>
      </c>
    </row>
    <row r="31" spans="2:19" s="100" customFormat="1" ht="36.75" customHeight="1" x14ac:dyDescent="0.25">
      <c r="B31" s="101" t="s">
        <v>70</v>
      </c>
      <c r="C31" s="8">
        <v>2822.8860420000001</v>
      </c>
      <c r="D31" s="8">
        <v>43.318000000000005</v>
      </c>
      <c r="E31" s="83"/>
      <c r="F31" s="83">
        <v>0</v>
      </c>
      <c r="G31" s="83">
        <v>1423.4870000000001</v>
      </c>
      <c r="H31" s="83"/>
      <c r="I31" s="8">
        <v>0</v>
      </c>
      <c r="J31" s="8"/>
      <c r="K31" s="8"/>
      <c r="L31" s="8"/>
      <c r="M31" s="8"/>
      <c r="N31" s="86">
        <f t="shared" si="2"/>
        <v>4289.6910420000004</v>
      </c>
      <c r="O31" s="8"/>
      <c r="P31" s="15">
        <f t="shared" si="5"/>
        <v>4289.6910420000004</v>
      </c>
      <c r="Q31" s="8"/>
      <c r="R31" s="90">
        <f t="shared" si="3"/>
        <v>4289.6910420000004</v>
      </c>
      <c r="S31" s="15">
        <f t="shared" si="1"/>
        <v>0.22646452549889137</v>
      </c>
    </row>
    <row r="32" spans="2:19" ht="53.4" customHeight="1" x14ac:dyDescent="0.25">
      <c r="B32" s="101" t="s">
        <v>71</v>
      </c>
      <c r="C32" s="8">
        <v>1809.155</v>
      </c>
      <c r="D32" s="8">
        <v>1906.76</v>
      </c>
      <c r="E32" s="83"/>
      <c r="F32" s="83"/>
      <c r="G32" s="83"/>
      <c r="H32" s="83"/>
      <c r="I32" s="8">
        <v>177.54300000000001</v>
      </c>
      <c r="J32" s="102"/>
      <c r="K32" s="8"/>
      <c r="L32" s="8"/>
      <c r="M32" s="8"/>
      <c r="N32" s="86">
        <f t="shared" si="2"/>
        <v>3893.4580000000001</v>
      </c>
      <c r="O32" s="8"/>
      <c r="P32" s="15">
        <f t="shared" si="5"/>
        <v>3893.4580000000001</v>
      </c>
      <c r="Q32" s="8"/>
      <c r="R32" s="90">
        <f t="shared" si="3"/>
        <v>3893.4580000000001</v>
      </c>
      <c r="S32" s="15">
        <f t="shared" si="1"/>
        <v>0.20554629922922607</v>
      </c>
    </row>
    <row r="33" spans="2:19" ht="36" customHeight="1" x14ac:dyDescent="0.25">
      <c r="B33" s="98" t="s">
        <v>72</v>
      </c>
      <c r="C33" s="8">
        <v>804.74599999999998</v>
      </c>
      <c r="D33" s="8">
        <v>0</v>
      </c>
      <c r="E33" s="83"/>
      <c r="F33" s="83"/>
      <c r="G33" s="83"/>
      <c r="H33" s="83"/>
      <c r="I33" s="8">
        <v>0</v>
      </c>
      <c r="J33" s="8"/>
      <c r="K33" s="8"/>
      <c r="L33" s="8"/>
      <c r="M33" s="8"/>
      <c r="N33" s="86">
        <f t="shared" si="2"/>
        <v>804.74599999999998</v>
      </c>
      <c r="O33" s="8"/>
      <c r="P33" s="15">
        <f t="shared" si="5"/>
        <v>804.74599999999998</v>
      </c>
      <c r="Q33" s="8"/>
      <c r="R33" s="90">
        <f t="shared" si="3"/>
        <v>804.74599999999998</v>
      </c>
      <c r="S33" s="15">
        <f t="shared" si="1"/>
        <v>4.2484742899377044E-2</v>
      </c>
    </row>
    <row r="34" spans="2:19" ht="28.2" customHeight="1" x14ac:dyDescent="0.25">
      <c r="B34" s="103" t="s">
        <v>73</v>
      </c>
      <c r="C34" s="8">
        <v>1.276</v>
      </c>
      <c r="D34" s="8">
        <v>251.98400000000001</v>
      </c>
      <c r="E34" s="83"/>
      <c r="F34" s="83"/>
      <c r="G34" s="83"/>
      <c r="H34" s="83"/>
      <c r="I34" s="8">
        <v>677.83100000000002</v>
      </c>
      <c r="J34" s="8"/>
      <c r="K34" s="8"/>
      <c r="L34" s="8"/>
      <c r="M34" s="8"/>
      <c r="N34" s="86">
        <f t="shared" si="2"/>
        <v>931.09100000000001</v>
      </c>
      <c r="O34" s="8"/>
      <c r="P34" s="15">
        <f t="shared" si="5"/>
        <v>931.09100000000001</v>
      </c>
      <c r="Q34" s="8"/>
      <c r="R34" s="90">
        <f t="shared" si="3"/>
        <v>931.09100000000001</v>
      </c>
      <c r="S34" s="15">
        <f t="shared" si="1"/>
        <v>4.9154841093865483E-2</v>
      </c>
    </row>
    <row r="35" spans="2:19" ht="24" customHeight="1" x14ac:dyDescent="0.25">
      <c r="B35" s="104" t="s">
        <v>74</v>
      </c>
      <c r="C35" s="8">
        <v>5501.1030000000001</v>
      </c>
      <c r="D35" s="8"/>
      <c r="E35" s="83">
        <v>39397.366602000002</v>
      </c>
      <c r="F35" s="83">
        <v>982.82799999999997</v>
      </c>
      <c r="G35" s="83">
        <v>21859.404196</v>
      </c>
      <c r="H35" s="83"/>
      <c r="I35" s="8">
        <v>0.42099999999999999</v>
      </c>
      <c r="J35" s="8"/>
      <c r="K35" s="8"/>
      <c r="L35" s="8"/>
      <c r="M35" s="8"/>
      <c r="N35" s="86">
        <f>SUM(C35:M35)</f>
        <v>67741.122798000011</v>
      </c>
      <c r="O35" s="105">
        <v>-55.698</v>
      </c>
      <c r="P35" s="15">
        <f t="shared" si="5"/>
        <v>67685.424798000007</v>
      </c>
      <c r="Q35" s="8"/>
      <c r="R35" s="90">
        <f t="shared" si="3"/>
        <v>67685.424798000007</v>
      </c>
      <c r="S35" s="15">
        <f>R35/$R$11*100</f>
        <v>3.5732987434273049</v>
      </c>
    </row>
    <row r="36" spans="2:19" ht="23.4" customHeight="1" x14ac:dyDescent="0.25">
      <c r="B36" s="106" t="s">
        <v>75</v>
      </c>
      <c r="C36" s="8">
        <v>8583.2909999999993</v>
      </c>
      <c r="D36" s="8">
        <v>8919.8214960000005</v>
      </c>
      <c r="E36" s="8">
        <v>39.052</v>
      </c>
      <c r="F36" s="8">
        <v>1.3839999999999999</v>
      </c>
      <c r="G36" s="8">
        <v>26.603999999999999</v>
      </c>
      <c r="H36" s="83"/>
      <c r="I36" s="8">
        <v>6003.3850000000002</v>
      </c>
      <c r="J36" s="8"/>
      <c r="K36" s="8">
        <v>490.78888039999998</v>
      </c>
      <c r="L36" s="8">
        <v>546.6703</v>
      </c>
      <c r="M36" s="8">
        <v>155.61500000000001</v>
      </c>
      <c r="N36" s="86">
        <f t="shared" si="2"/>
        <v>24766.6116764</v>
      </c>
      <c r="O36" s="105">
        <v>-8762.9731471799987</v>
      </c>
      <c r="P36" s="15">
        <f t="shared" si="5"/>
        <v>16003.638529220001</v>
      </c>
      <c r="Q36" s="8"/>
      <c r="R36" s="90">
        <f t="shared" si="3"/>
        <v>16003.638529220001</v>
      </c>
      <c r="S36" s="15">
        <f t="shared" si="1"/>
        <v>0.84487585942455923</v>
      </c>
    </row>
    <row r="37" spans="2:19" ht="0.6" customHeight="1" x14ac:dyDescent="0.25">
      <c r="B37" s="107"/>
      <c r="C37" s="8"/>
      <c r="D37" s="8"/>
      <c r="E37" s="8"/>
      <c r="F37" s="8"/>
      <c r="G37" s="8"/>
      <c r="H37" s="83"/>
      <c r="I37" s="8"/>
      <c r="J37" s="8"/>
      <c r="K37" s="8"/>
      <c r="L37" s="8"/>
      <c r="M37" s="8"/>
      <c r="N37" s="86"/>
      <c r="O37" s="105"/>
      <c r="P37" s="15"/>
      <c r="Q37" s="8"/>
      <c r="R37" s="90"/>
      <c r="S37" s="15"/>
    </row>
    <row r="38" spans="2:19" ht="21.6" customHeight="1" x14ac:dyDescent="0.25">
      <c r="B38" s="108" t="s">
        <v>76</v>
      </c>
      <c r="C38" s="8">
        <v>90.716515000000001</v>
      </c>
      <c r="D38" s="8">
        <v>14180.647000000001</v>
      </c>
      <c r="E38" s="83">
        <v>10623.9395</v>
      </c>
      <c r="F38" s="83">
        <v>0</v>
      </c>
      <c r="G38" s="83">
        <v>395.66500000000002</v>
      </c>
      <c r="H38" s="83"/>
      <c r="I38" s="8">
        <v>11204.485000000001</v>
      </c>
      <c r="J38" s="8">
        <v>1.1180000000000001</v>
      </c>
      <c r="K38" s="8"/>
      <c r="L38" s="8">
        <v>5889.3909720000001</v>
      </c>
      <c r="M38" s="13"/>
      <c r="N38" s="86">
        <f>SUM(C38:M38)</f>
        <v>42385.96198700001</v>
      </c>
      <c r="O38" s="14">
        <f>-N38</f>
        <v>-42385.96198700001</v>
      </c>
      <c r="P38" s="15">
        <f t="shared" si="5"/>
        <v>0</v>
      </c>
      <c r="Q38" s="8"/>
      <c r="R38" s="90">
        <f t="shared" si="3"/>
        <v>0</v>
      </c>
      <c r="S38" s="15">
        <f t="shared" si="1"/>
        <v>0</v>
      </c>
    </row>
    <row r="39" spans="2:19" ht="23.25" customHeight="1" x14ac:dyDescent="0.25">
      <c r="B39" s="109" t="s">
        <v>77</v>
      </c>
      <c r="C39" s="8">
        <v>157.654</v>
      </c>
      <c r="D39" s="8">
        <v>128.215</v>
      </c>
      <c r="E39" s="83"/>
      <c r="F39" s="83"/>
      <c r="G39" s="83"/>
      <c r="H39" s="83"/>
      <c r="I39" s="8">
        <v>101.54</v>
      </c>
      <c r="J39" s="110"/>
      <c r="K39" s="8"/>
      <c r="L39" s="8"/>
      <c r="M39" s="8"/>
      <c r="N39" s="86">
        <f t="shared" si="2"/>
        <v>387.40900000000005</v>
      </c>
      <c r="O39" s="8">
        <v>0</v>
      </c>
      <c r="P39" s="15">
        <f t="shared" si="5"/>
        <v>387.40900000000005</v>
      </c>
      <c r="Q39" s="8"/>
      <c r="R39" s="90">
        <f t="shared" si="3"/>
        <v>387.40900000000005</v>
      </c>
      <c r="S39" s="15">
        <f t="shared" si="1"/>
        <v>2.0452380952380955E-2</v>
      </c>
    </row>
    <row r="40" spans="2:19" ht="21" customHeight="1" x14ac:dyDescent="0.25">
      <c r="B40" s="109" t="s">
        <v>78</v>
      </c>
      <c r="C40" s="8">
        <v>0</v>
      </c>
      <c r="D40" s="8">
        <v>8.1702999999999998E-2</v>
      </c>
      <c r="E40" s="8"/>
      <c r="F40" s="8"/>
      <c r="G40" s="8">
        <v>0</v>
      </c>
      <c r="H40" s="8"/>
      <c r="I40" s="8"/>
      <c r="J40" s="8"/>
      <c r="K40" s="8"/>
      <c r="L40" s="8">
        <v>10</v>
      </c>
      <c r="M40" s="8"/>
      <c r="N40" s="86">
        <f t="shared" si="2"/>
        <v>10.081702999999999</v>
      </c>
      <c r="O40" s="14"/>
      <c r="P40" s="15">
        <f t="shared" si="5"/>
        <v>10.081702999999999</v>
      </c>
      <c r="Q40" s="8"/>
      <c r="R40" s="90">
        <f t="shared" si="3"/>
        <v>10.081702999999999</v>
      </c>
      <c r="S40" s="15">
        <f t="shared" si="1"/>
        <v>5.3224068208214544E-4</v>
      </c>
    </row>
    <row r="41" spans="2:19" ht="33" customHeight="1" x14ac:dyDescent="0.25">
      <c r="B41" s="111" t="s">
        <v>79</v>
      </c>
      <c r="C41" s="8">
        <v>9044.0879999999997</v>
      </c>
      <c r="D41" s="8">
        <v>722.22990300000004</v>
      </c>
      <c r="E41" s="8">
        <v>0</v>
      </c>
      <c r="F41" s="8">
        <v>2.3310000000000004</v>
      </c>
      <c r="G41" s="8">
        <v>4.2000000000000003E-2</v>
      </c>
      <c r="H41" s="8"/>
      <c r="I41" s="8">
        <v>208.29200000000014</v>
      </c>
      <c r="J41" s="8">
        <v>15.363754999999999</v>
      </c>
      <c r="K41" s="8"/>
      <c r="L41" s="8"/>
      <c r="M41" s="8"/>
      <c r="N41" s="86">
        <f t="shared" si="2"/>
        <v>9992.3466579999986</v>
      </c>
      <c r="O41" s="8"/>
      <c r="P41" s="15">
        <f t="shared" si="5"/>
        <v>9992.3466579999986</v>
      </c>
      <c r="Q41" s="8"/>
      <c r="R41" s="90">
        <f t="shared" si="3"/>
        <v>9992.3466579999986</v>
      </c>
      <c r="S41" s="15">
        <f t="shared" si="1"/>
        <v>0.52752331633407235</v>
      </c>
    </row>
    <row r="42" spans="2:19" ht="24" customHeight="1" x14ac:dyDescent="0.3">
      <c r="B42" s="63" t="s">
        <v>80</v>
      </c>
      <c r="C42" s="8">
        <v>1729.2809999999999</v>
      </c>
      <c r="D42" s="8"/>
      <c r="E42" s="8"/>
      <c r="F42" s="8"/>
      <c r="G42" s="8"/>
      <c r="H42" s="8"/>
      <c r="I42" s="8">
        <v>0</v>
      </c>
      <c r="J42" s="8"/>
      <c r="K42" s="8"/>
      <c r="L42" s="8"/>
      <c r="M42" s="8">
        <v>420.041</v>
      </c>
      <c r="N42" s="86">
        <f>SUM(C42:M42)</f>
        <v>2149.3220000000001</v>
      </c>
      <c r="O42" s="8"/>
      <c r="P42" s="15">
        <f t="shared" si="5"/>
        <v>2149.3220000000001</v>
      </c>
      <c r="Q42" s="8">
        <f>-P42</f>
        <v>-2149.3220000000001</v>
      </c>
      <c r="R42" s="112">
        <f t="shared" si="3"/>
        <v>0</v>
      </c>
      <c r="S42" s="15">
        <f t="shared" si="1"/>
        <v>0</v>
      </c>
    </row>
    <row r="43" spans="2:19" ht="22.95" customHeight="1" x14ac:dyDescent="0.3">
      <c r="B43" s="113" t="s">
        <v>81</v>
      </c>
      <c r="C43" s="8">
        <v>-67.472999999999999</v>
      </c>
      <c r="D43" s="8">
        <v>5.8999999999999997E-2</v>
      </c>
      <c r="E43" s="8"/>
      <c r="F43" s="8"/>
      <c r="G43" s="8"/>
      <c r="H43" s="8"/>
      <c r="I43" s="8">
        <v>0</v>
      </c>
      <c r="J43" s="8"/>
      <c r="K43" s="8"/>
      <c r="L43" s="8"/>
      <c r="M43" s="8"/>
      <c r="N43" s="86">
        <f t="shared" si="2"/>
        <v>-67.414000000000001</v>
      </c>
      <c r="O43" s="8"/>
      <c r="P43" s="15">
        <f t="shared" si="5"/>
        <v>-67.414000000000001</v>
      </c>
      <c r="Q43" s="8"/>
      <c r="R43" s="112">
        <f t="shared" si="3"/>
        <v>-67.414000000000001</v>
      </c>
      <c r="S43" s="15">
        <f t="shared" si="1"/>
        <v>-3.558969485798754E-3</v>
      </c>
    </row>
    <row r="44" spans="2:19" ht="26.4" customHeight="1" x14ac:dyDescent="0.3">
      <c r="B44" s="113" t="s">
        <v>82</v>
      </c>
      <c r="C44" s="8">
        <v>-1.226</v>
      </c>
      <c r="D44" s="8">
        <v>0.34974100000000002</v>
      </c>
      <c r="E44" s="8">
        <v>0</v>
      </c>
      <c r="F44" s="8">
        <v>0</v>
      </c>
      <c r="G44" s="8">
        <v>0</v>
      </c>
      <c r="H44" s="8"/>
      <c r="I44" s="8">
        <v>8.3659999999999997</v>
      </c>
      <c r="J44" s="8"/>
      <c r="K44" s="8"/>
      <c r="L44" s="8"/>
      <c r="M44" s="8"/>
      <c r="N44" s="86">
        <f t="shared" si="2"/>
        <v>7.4897409999999995</v>
      </c>
      <c r="O44" s="8"/>
      <c r="P44" s="15">
        <f>N44+O44</f>
        <v>7.4897409999999995</v>
      </c>
      <c r="Q44" s="8"/>
      <c r="R44" s="112">
        <f>P44+Q44</f>
        <v>7.4897409999999995</v>
      </c>
      <c r="S44" s="15">
        <f t="shared" si="1"/>
        <v>3.9540391722099041E-4</v>
      </c>
    </row>
    <row r="45" spans="2:19" ht="51.6" customHeight="1" x14ac:dyDescent="0.3">
      <c r="B45" s="113" t="s">
        <v>83</v>
      </c>
      <c r="C45" s="8">
        <v>664.41899999999987</v>
      </c>
      <c r="D45" s="8">
        <v>83.897725999999992</v>
      </c>
      <c r="E45" s="8">
        <v>0</v>
      </c>
      <c r="F45" s="8">
        <v>0</v>
      </c>
      <c r="G45" s="8">
        <v>0</v>
      </c>
      <c r="H45" s="8"/>
      <c r="I45" s="8">
        <v>12.714999999999918</v>
      </c>
      <c r="J45" s="114">
        <v>52.555207000000003</v>
      </c>
      <c r="K45" s="8"/>
      <c r="L45" s="8"/>
      <c r="M45" s="8"/>
      <c r="N45" s="86">
        <f t="shared" si="2"/>
        <v>813.58693299999982</v>
      </c>
      <c r="O45" s="8"/>
      <c r="P45" s="15">
        <f>N45+O45</f>
        <v>813.58693299999982</v>
      </c>
      <c r="Q45" s="8"/>
      <c r="R45" s="112">
        <f>P45+Q45</f>
        <v>813.58693299999982</v>
      </c>
      <c r="S45" s="15">
        <f>R45/$R$11*100</f>
        <v>4.2951479938760417E-2</v>
      </c>
    </row>
    <row r="46" spans="2:19" ht="36" customHeight="1" x14ac:dyDescent="0.25">
      <c r="B46" s="115" t="s">
        <v>84</v>
      </c>
      <c r="C46" s="8">
        <v>3256.5219999999999</v>
      </c>
      <c r="D46" s="8"/>
      <c r="E46" s="8">
        <v>26.082000000000001</v>
      </c>
      <c r="F46" s="8">
        <v>1.5799999999999983</v>
      </c>
      <c r="G46" s="8">
        <v>0</v>
      </c>
      <c r="H46" s="5"/>
      <c r="I46" s="8">
        <v>0</v>
      </c>
      <c r="J46" s="114"/>
      <c r="K46" s="116"/>
      <c r="L46" s="116"/>
      <c r="M46" s="116"/>
      <c r="N46" s="86">
        <f>SUM(C46:M46)</f>
        <v>3284.1839999999997</v>
      </c>
      <c r="O46" s="8"/>
      <c r="P46" s="15">
        <f>N46+O46</f>
        <v>3284.1839999999997</v>
      </c>
      <c r="Q46" s="8"/>
      <c r="R46" s="112">
        <f>P46+Q46</f>
        <v>3284.1839999999997</v>
      </c>
      <c r="S46" s="15">
        <f>R46/$R$11*100</f>
        <v>0.17338105796642381</v>
      </c>
    </row>
    <row r="47" spans="2:19" ht="36" customHeight="1" x14ac:dyDescent="0.25">
      <c r="B47" s="115"/>
      <c r="C47" s="8"/>
      <c r="D47" s="8"/>
      <c r="E47" s="8"/>
      <c r="F47" s="8"/>
      <c r="G47" s="8"/>
      <c r="H47" s="5"/>
      <c r="I47" s="8"/>
      <c r="J47" s="114"/>
      <c r="K47" s="116"/>
      <c r="L47" s="116"/>
      <c r="M47" s="116"/>
      <c r="N47" s="86"/>
      <c r="O47" s="8"/>
      <c r="P47" s="15"/>
      <c r="Q47" s="8"/>
      <c r="R47" s="112"/>
      <c r="S47" s="15"/>
    </row>
    <row r="48" spans="2:19" s="89" customFormat="1" ht="30.75" customHeight="1" x14ac:dyDescent="0.3">
      <c r="B48" s="9" t="s">
        <v>85</v>
      </c>
      <c r="C48" s="10">
        <f>C49+C63+C66+C69</f>
        <v>154581.38199999998</v>
      </c>
      <c r="D48" s="10">
        <f t="shared" ref="D48:M48" si="8">D49+D63+D66+D69+D70</f>
        <v>48777.203224999983</v>
      </c>
      <c r="E48" s="10">
        <f t="shared" si="8"/>
        <v>54470.720601999994</v>
      </c>
      <c r="F48" s="10">
        <f t="shared" si="8"/>
        <v>735.63499999999999</v>
      </c>
      <c r="G48" s="10">
        <f t="shared" si="8"/>
        <v>27231.770196000001</v>
      </c>
      <c r="H48" s="10">
        <f t="shared" si="8"/>
        <v>170.49100000000001</v>
      </c>
      <c r="I48" s="10">
        <f t="shared" si="8"/>
        <v>17289.785</v>
      </c>
      <c r="J48" s="10">
        <f t="shared" si="8"/>
        <v>68.670044000000004</v>
      </c>
      <c r="K48" s="10">
        <f t="shared" si="8"/>
        <v>467.57499999999999</v>
      </c>
      <c r="L48" s="90">
        <f t="shared" si="8"/>
        <v>6410.424930000001</v>
      </c>
      <c r="M48" s="90">
        <f t="shared" si="8"/>
        <v>980.50400000000013</v>
      </c>
      <c r="N48" s="90">
        <f>SUM(C48:M48)</f>
        <v>311184.16099699994</v>
      </c>
      <c r="O48" s="10">
        <f>O49+O63+O66+O69+O70</f>
        <v>-51204.633134179996</v>
      </c>
      <c r="P48" s="90">
        <f>N48+O48</f>
        <v>259979.52786281996</v>
      </c>
      <c r="Q48" s="10">
        <f>Q49+Q63+Q66+Q69</f>
        <v>-4086.453</v>
      </c>
      <c r="R48" s="91">
        <f t="shared" ref="R48:R69" si="9">P48+Q48</f>
        <v>255893.07486281995</v>
      </c>
      <c r="S48" s="90">
        <f>R48/$R$11*100</f>
        <v>13.509295473699712</v>
      </c>
    </row>
    <row r="49" spans="1:19" ht="20.100000000000001" customHeight="1" x14ac:dyDescent="0.3">
      <c r="B49" s="117" t="s">
        <v>86</v>
      </c>
      <c r="C49" s="10">
        <f>SUM(C50:C62)</f>
        <v>145826.79</v>
      </c>
      <c r="D49" s="10">
        <f>SUM(D50:D62)</f>
        <v>40490.420571999988</v>
      </c>
      <c r="E49" s="10">
        <f t="shared" ref="E49:K49" si="10">SUM(E50:E62)</f>
        <v>54469.120601999995</v>
      </c>
      <c r="F49" s="10">
        <f>SUM(F50:F62)</f>
        <v>744.56499999999994</v>
      </c>
      <c r="G49" s="10">
        <f>SUM(G50:G62)</f>
        <v>27248.962196000004</v>
      </c>
      <c r="H49" s="10">
        <f t="shared" si="10"/>
        <v>0</v>
      </c>
      <c r="I49" s="10">
        <f>SUM(I50:I62)</f>
        <v>16841.442999999999</v>
      </c>
      <c r="J49" s="10">
        <f t="shared" si="10"/>
        <v>68.671782000000007</v>
      </c>
      <c r="K49" s="10">
        <f t="shared" si="10"/>
        <v>467.57499999999999</v>
      </c>
      <c r="L49" s="10">
        <f>SUM(L50:L62)</f>
        <v>3721.12772</v>
      </c>
      <c r="M49" s="10">
        <f>SUM(M50:M62)</f>
        <v>186.15199999999999</v>
      </c>
      <c r="N49" s="90">
        <f>SUM(C49:M49)</f>
        <v>290064.82787199999</v>
      </c>
      <c r="O49" s="10">
        <f>SUM(O50:O62)</f>
        <v>-51185.242074179994</v>
      </c>
      <c r="P49" s="15">
        <f t="shared" ref="P49:P69" si="11">N49+O49</f>
        <v>238879.58579782001</v>
      </c>
      <c r="Q49" s="10">
        <f>SUM(Q50:Q62)</f>
        <v>-248.875</v>
      </c>
      <c r="R49" s="112">
        <f>P49+Q49</f>
        <v>238630.71079782001</v>
      </c>
      <c r="S49" s="15">
        <f>R49/$R$11*100</f>
        <v>12.597968049721256</v>
      </c>
    </row>
    <row r="50" spans="1:19" ht="23.25" customHeight="1" x14ac:dyDescent="0.25">
      <c r="A50" s="118"/>
      <c r="B50" s="119" t="s">
        <v>87</v>
      </c>
      <c r="C50" s="17">
        <v>30220.317999999999</v>
      </c>
      <c r="D50" s="17">
        <v>16369.313000000002</v>
      </c>
      <c r="E50" s="16">
        <v>185.55699999999999</v>
      </c>
      <c r="F50" s="16">
        <v>86.396000000000001</v>
      </c>
      <c r="G50" s="16">
        <v>171.75299999999999</v>
      </c>
      <c r="H50" s="16"/>
      <c r="I50" s="65">
        <v>9174.57</v>
      </c>
      <c r="J50" s="17"/>
      <c r="K50" s="65"/>
      <c r="L50" s="17">
        <v>339.49734999999998</v>
      </c>
      <c r="M50" s="17">
        <v>2.4039999999999999</v>
      </c>
      <c r="N50" s="90">
        <f>SUM(C50:M50)</f>
        <v>56549.808349999999</v>
      </c>
      <c r="O50" s="13"/>
      <c r="P50" s="15">
        <f t="shared" si="11"/>
        <v>56549.808349999999</v>
      </c>
      <c r="Q50" s="13"/>
      <c r="R50" s="112">
        <f t="shared" si="9"/>
        <v>56549.808349999999</v>
      </c>
      <c r="S50" s="15">
        <f>R50/$R$11*100</f>
        <v>2.9854190872135993</v>
      </c>
    </row>
    <row r="51" spans="1:19" ht="19.95" customHeight="1" x14ac:dyDescent="0.25">
      <c r="A51" s="118"/>
      <c r="B51" s="119" t="s">
        <v>88</v>
      </c>
      <c r="C51" s="17">
        <v>4024.357</v>
      </c>
      <c r="D51" s="17">
        <v>10945.254359999999</v>
      </c>
      <c r="E51" s="16">
        <v>277.12599999999998</v>
      </c>
      <c r="F51" s="16">
        <v>11.74</v>
      </c>
      <c r="G51" s="120">
        <v>19669.181</v>
      </c>
      <c r="H51" s="16">
        <v>0</v>
      </c>
      <c r="I51" s="65">
        <v>3487.9340000000002</v>
      </c>
      <c r="J51" s="65"/>
      <c r="K51" s="65">
        <v>7.6680000000000001</v>
      </c>
      <c r="L51" s="65">
        <v>588.32701000000009</v>
      </c>
      <c r="M51" s="65">
        <v>27.826000000000001</v>
      </c>
      <c r="N51" s="90">
        <f>SUM(C51:M51)</f>
        <v>39039.413370000002</v>
      </c>
      <c r="O51" s="14">
        <v>-8511.0269999999982</v>
      </c>
      <c r="P51" s="15">
        <f t="shared" si="11"/>
        <v>30528.386370000004</v>
      </c>
      <c r="Q51" s="13"/>
      <c r="R51" s="112">
        <f t="shared" si="9"/>
        <v>30528.386370000004</v>
      </c>
      <c r="S51" s="15">
        <f>R51/$R$11*100</f>
        <v>1.6116770335761803</v>
      </c>
    </row>
    <row r="52" spans="1:19" ht="16.95" customHeight="1" x14ac:dyDescent="0.25">
      <c r="A52" s="118"/>
      <c r="B52" s="119" t="s">
        <v>89</v>
      </c>
      <c r="C52" s="17">
        <v>19748.075000000001</v>
      </c>
      <c r="D52" s="17">
        <v>633.80100000000004</v>
      </c>
      <c r="E52" s="16">
        <v>46.222999999999999</v>
      </c>
      <c r="F52" s="16">
        <v>0.254</v>
      </c>
      <c r="G52" s="16">
        <v>22.393999999999998</v>
      </c>
      <c r="H52" s="16">
        <v>0</v>
      </c>
      <c r="I52" s="65">
        <v>0</v>
      </c>
      <c r="J52" s="65">
        <v>0</v>
      </c>
      <c r="K52" s="17">
        <v>459.90699999999998</v>
      </c>
      <c r="L52" s="65">
        <v>0.64044000000000001</v>
      </c>
      <c r="M52" s="65"/>
      <c r="N52" s="90">
        <f t="shared" ref="N52:N70" si="12">SUM(C52:M52)</f>
        <v>20911.294440000001</v>
      </c>
      <c r="O52" s="14">
        <v>-494.12058718000003</v>
      </c>
      <c r="P52" s="15">
        <f t="shared" si="11"/>
        <v>20417.17385282</v>
      </c>
      <c r="Q52" s="13"/>
      <c r="R52" s="112">
        <f>P52+Q52</f>
        <v>20417.17385282</v>
      </c>
      <c r="S52" s="15">
        <f t="shared" ref="S52:S69" si="13">R52/$R$11*100</f>
        <v>1.0778784633523388</v>
      </c>
    </row>
    <row r="53" spans="1:19" ht="18.600000000000001" customHeight="1" x14ac:dyDescent="0.25">
      <c r="A53" s="118"/>
      <c r="B53" s="119" t="s">
        <v>90</v>
      </c>
      <c r="C53" s="17">
        <v>3197.3229999999999</v>
      </c>
      <c r="D53" s="17">
        <v>1563.9880000000001</v>
      </c>
      <c r="E53" s="16"/>
      <c r="F53" s="16">
        <v>4.718</v>
      </c>
      <c r="G53" s="16"/>
      <c r="H53" s="16"/>
      <c r="I53" s="65">
        <v>151.09399999999999</v>
      </c>
      <c r="J53" s="17"/>
      <c r="K53" s="121"/>
      <c r="L53" s="17"/>
      <c r="M53" s="17"/>
      <c r="N53" s="90">
        <f t="shared" si="12"/>
        <v>4917.1229999999996</v>
      </c>
      <c r="O53" s="13"/>
      <c r="P53" s="15">
        <f t="shared" si="11"/>
        <v>4917.1229999999996</v>
      </c>
      <c r="Q53" s="13"/>
      <c r="R53" s="112">
        <f t="shared" si="9"/>
        <v>4917.1229999999996</v>
      </c>
      <c r="S53" s="15">
        <f t="shared" si="13"/>
        <v>0.25958837503959453</v>
      </c>
    </row>
    <row r="54" spans="1:19" ht="24" customHeight="1" x14ac:dyDescent="0.25">
      <c r="A54" s="118"/>
      <c r="B54" s="119" t="s">
        <v>91</v>
      </c>
      <c r="C54" s="17">
        <v>23690.288</v>
      </c>
      <c r="D54" s="65">
        <v>76.294249000000036</v>
      </c>
      <c r="E54" s="122">
        <v>0</v>
      </c>
      <c r="F54" s="122">
        <v>63.079000000000001</v>
      </c>
      <c r="G54" s="122">
        <v>5688.2560000000003</v>
      </c>
      <c r="H54" s="122">
        <v>0</v>
      </c>
      <c r="I54" s="17">
        <v>362.79300000000001</v>
      </c>
      <c r="J54" s="17"/>
      <c r="K54" s="10"/>
      <c r="L54" s="65"/>
      <c r="M54" s="65"/>
      <c r="N54" s="90">
        <f t="shared" si="12"/>
        <v>29880.710249000003</v>
      </c>
      <c r="O54" s="14">
        <v>-28963.827854999989</v>
      </c>
      <c r="P54" s="15">
        <f>N54+O54</f>
        <v>916.88239400001476</v>
      </c>
      <c r="Q54" s="13"/>
      <c r="R54" s="112">
        <f t="shared" si="9"/>
        <v>916.88239400001476</v>
      </c>
      <c r="S54" s="15">
        <f t="shared" si="13"/>
        <v>4.8404729912364837E-2</v>
      </c>
    </row>
    <row r="55" spans="1:19" ht="18" customHeight="1" x14ac:dyDescent="0.25">
      <c r="A55" s="118"/>
      <c r="B55" s="119" t="s">
        <v>92</v>
      </c>
      <c r="C55" s="17">
        <v>8779.7980000000007</v>
      </c>
      <c r="D55" s="65">
        <v>594.68398200000001</v>
      </c>
      <c r="E55" s="16">
        <v>0.16400000000000001</v>
      </c>
      <c r="F55" s="16">
        <v>4.8000000000000001E-2</v>
      </c>
      <c r="G55" s="16"/>
      <c r="H55" s="16"/>
      <c r="I55" s="65">
        <v>565.32899999999995</v>
      </c>
      <c r="J55" s="65">
        <v>0.16780800000000001</v>
      </c>
      <c r="K55" s="65"/>
      <c r="L55" s="65"/>
      <c r="M55" s="65"/>
      <c r="N55" s="90">
        <f t="shared" si="12"/>
        <v>9940.1907900000024</v>
      </c>
      <c r="O55" s="14">
        <v>-107.29935500000001</v>
      </c>
      <c r="P55" s="15">
        <f>N55+O55</f>
        <v>9832.8914350000032</v>
      </c>
      <c r="Q55" s="13"/>
      <c r="R55" s="112">
        <f t="shared" si="9"/>
        <v>9832.8914350000032</v>
      </c>
      <c r="S55" s="15">
        <f>R55/$R$11*100</f>
        <v>0.51910523888712923</v>
      </c>
    </row>
    <row r="56" spans="1:19" ht="38.25" customHeight="1" x14ac:dyDescent="0.25">
      <c r="A56" s="118"/>
      <c r="B56" s="123" t="s">
        <v>93</v>
      </c>
      <c r="C56" s="17">
        <v>12955.795</v>
      </c>
      <c r="D56" s="65">
        <v>1274.7709299999999</v>
      </c>
      <c r="E56" s="65"/>
      <c r="F56" s="65">
        <v>2.92</v>
      </c>
      <c r="G56" s="65">
        <v>6.2E-2</v>
      </c>
      <c r="H56" s="16"/>
      <c r="I56" s="65">
        <v>729.904</v>
      </c>
      <c r="J56" s="65">
        <v>15.363754999999999</v>
      </c>
      <c r="K56" s="65"/>
      <c r="L56" s="65"/>
      <c r="M56" s="65"/>
      <c r="N56" s="90">
        <f t="shared" si="12"/>
        <v>14978.815685000001</v>
      </c>
      <c r="O56" s="14">
        <v>-3461.4958069999998</v>
      </c>
      <c r="P56" s="15">
        <f t="shared" si="11"/>
        <v>11517.319878000002</v>
      </c>
      <c r="Q56" s="82"/>
      <c r="R56" s="15">
        <f t="shared" si="9"/>
        <v>11517.319878000002</v>
      </c>
      <c r="S56" s="15">
        <f t="shared" si="13"/>
        <v>0.60803082451694657</v>
      </c>
    </row>
    <row r="57" spans="1:19" ht="21" customHeight="1" x14ac:dyDescent="0.25">
      <c r="A57" s="118"/>
      <c r="B57" s="119" t="s">
        <v>94</v>
      </c>
      <c r="C57" s="17">
        <v>26169.491000000002</v>
      </c>
      <c r="D57" s="65">
        <v>3251.4179999999997</v>
      </c>
      <c r="E57" s="16">
        <v>53927.820602</v>
      </c>
      <c r="F57" s="16">
        <v>537.00800000000004</v>
      </c>
      <c r="G57" s="16">
        <v>1696.307196</v>
      </c>
      <c r="H57" s="16"/>
      <c r="I57" s="65">
        <v>42.892000000000003</v>
      </c>
      <c r="J57" s="65"/>
      <c r="K57" s="65"/>
      <c r="L57" s="65"/>
      <c r="M57" s="65"/>
      <c r="N57" s="90">
        <f t="shared" si="12"/>
        <v>85624.93679800001</v>
      </c>
      <c r="O57" s="13"/>
      <c r="P57" s="15">
        <f t="shared" si="11"/>
        <v>85624.93679800001</v>
      </c>
      <c r="Q57" s="13"/>
      <c r="R57" s="112">
        <f t="shared" si="9"/>
        <v>85624.93679800001</v>
      </c>
      <c r="S57" s="15">
        <f>R57/$R$11*100</f>
        <v>4.5203746593812699</v>
      </c>
    </row>
    <row r="58" spans="1:19" ht="52.2" customHeight="1" x14ac:dyDescent="0.25">
      <c r="A58" s="118"/>
      <c r="B58" s="123" t="s">
        <v>95</v>
      </c>
      <c r="C58" s="17">
        <v>1440.1410000000001</v>
      </c>
      <c r="D58" s="65">
        <v>360.03305100000006</v>
      </c>
      <c r="E58" s="16">
        <v>0</v>
      </c>
      <c r="F58" s="16">
        <v>0</v>
      </c>
      <c r="G58" s="16">
        <v>0</v>
      </c>
      <c r="H58" s="16"/>
      <c r="I58" s="65">
        <v>171.57899999999995</v>
      </c>
      <c r="J58" s="65">
        <v>53.140219000000002</v>
      </c>
      <c r="K58" s="65"/>
      <c r="L58" s="65"/>
      <c r="M58" s="65"/>
      <c r="N58" s="90">
        <f t="shared" si="12"/>
        <v>2024.89327</v>
      </c>
      <c r="O58" s="87">
        <v>-366.77052999999995</v>
      </c>
      <c r="P58" s="15">
        <f t="shared" si="11"/>
        <v>1658.12274</v>
      </c>
      <c r="Q58" s="13"/>
      <c r="R58" s="112">
        <f t="shared" si="9"/>
        <v>1658.12274</v>
      </c>
      <c r="S58" s="15">
        <f>R58/$R$11*100</f>
        <v>8.7536835603420973E-2</v>
      </c>
    </row>
    <row r="59" spans="1:19" ht="20.399999999999999" customHeight="1" x14ac:dyDescent="0.25">
      <c r="A59" s="118"/>
      <c r="B59" s="119" t="s">
        <v>96</v>
      </c>
      <c r="C59" s="17">
        <v>5231.1840000000002</v>
      </c>
      <c r="D59" s="65">
        <v>547.45400000000006</v>
      </c>
      <c r="E59" s="16">
        <v>1.1930000000000001</v>
      </c>
      <c r="F59" s="16">
        <v>36.521000000000001</v>
      </c>
      <c r="G59" s="16">
        <v>1.0089999999999999</v>
      </c>
      <c r="H59" s="16"/>
      <c r="I59" s="65">
        <v>901.83500000000004</v>
      </c>
      <c r="J59" s="65">
        <v>0</v>
      </c>
      <c r="K59" s="65"/>
      <c r="L59" s="65">
        <v>4.96E-3</v>
      </c>
      <c r="M59" s="65">
        <v>155.922</v>
      </c>
      <c r="N59" s="90">
        <f>SUM(C59:M59)</f>
        <v>6875.1229599999997</v>
      </c>
      <c r="O59" s="14">
        <v>-421.72496000000001</v>
      </c>
      <c r="P59" s="15">
        <f t="shared" si="11"/>
        <v>6453.3979999999992</v>
      </c>
      <c r="Q59" s="13"/>
      <c r="R59" s="112">
        <f t="shared" si="9"/>
        <v>6453.3979999999992</v>
      </c>
      <c r="S59" s="15">
        <f t="shared" si="13"/>
        <v>0.34069253510716918</v>
      </c>
    </row>
    <row r="60" spans="1:19" ht="52.95" customHeight="1" x14ac:dyDescent="0.25">
      <c r="A60" s="118"/>
      <c r="B60" s="123" t="s">
        <v>97</v>
      </c>
      <c r="C60" s="17">
        <v>4014.3429999999998</v>
      </c>
      <c r="D60" s="65">
        <v>2411.9009999999998</v>
      </c>
      <c r="E60" s="16">
        <v>31.036999999999999</v>
      </c>
      <c r="F60" s="16">
        <v>1.881</v>
      </c>
      <c r="G60" s="16"/>
      <c r="H60" s="16"/>
      <c r="I60" s="65">
        <v>1033.682</v>
      </c>
      <c r="J60" s="65"/>
      <c r="K60" s="65"/>
      <c r="L60" s="65"/>
      <c r="M60" s="65"/>
      <c r="N60" s="90">
        <f>SUM(C60:M60)</f>
        <v>7492.8440000000001</v>
      </c>
      <c r="O60" s="14">
        <v>-3243.2469999999998</v>
      </c>
      <c r="P60" s="15">
        <f>N60+O60</f>
        <v>4249.5969999999998</v>
      </c>
      <c r="Q60" s="13"/>
      <c r="R60" s="112">
        <f t="shared" si="9"/>
        <v>4249.5969999999998</v>
      </c>
      <c r="S60" s="15">
        <f>R60/$R$11*100</f>
        <v>0.22434785133565618</v>
      </c>
    </row>
    <row r="61" spans="1:19" ht="37.200000000000003" customHeight="1" x14ac:dyDescent="0.25">
      <c r="A61" s="118"/>
      <c r="B61" s="123" t="s">
        <v>98</v>
      </c>
      <c r="C61" s="17">
        <v>6093.0659999999998</v>
      </c>
      <c r="D61" s="65">
        <v>2461.5089999999996</v>
      </c>
      <c r="E61" s="16"/>
      <c r="F61" s="16"/>
      <c r="G61" s="16"/>
      <c r="H61" s="16"/>
      <c r="I61" s="65">
        <v>184.83099999999999</v>
      </c>
      <c r="J61" s="65"/>
      <c r="K61" s="65"/>
      <c r="L61" s="65">
        <v>2792.65796</v>
      </c>
      <c r="M61" s="65"/>
      <c r="N61" s="90">
        <f>SUM(C61:M61)</f>
        <v>11532.063959999999</v>
      </c>
      <c r="O61" s="14">
        <v>-5557.7774499999996</v>
      </c>
      <c r="P61" s="15">
        <f t="shared" si="11"/>
        <v>5974.2865099999999</v>
      </c>
      <c r="Q61" s="13">
        <v>-248.875</v>
      </c>
      <c r="R61" s="112">
        <f>P61+Q61</f>
        <v>5725.4115099999999</v>
      </c>
      <c r="S61" s="15">
        <f>R61/$R$11*100</f>
        <v>0.30226013673318552</v>
      </c>
    </row>
    <row r="62" spans="1:19" s="13" customFormat="1" ht="39" customHeight="1" x14ac:dyDescent="0.25">
      <c r="A62" s="124"/>
      <c r="B62" s="125" t="s">
        <v>99</v>
      </c>
      <c r="C62" s="17">
        <v>262.61099999999999</v>
      </c>
      <c r="D62" s="65">
        <v>0</v>
      </c>
      <c r="E62" s="16"/>
      <c r="F62" s="16"/>
      <c r="G62" s="16"/>
      <c r="H62" s="16"/>
      <c r="I62" s="65">
        <v>35</v>
      </c>
      <c r="J62" s="15">
        <v>0</v>
      </c>
      <c r="K62" s="15"/>
      <c r="L62" s="65"/>
      <c r="M62" s="65"/>
      <c r="N62" s="90">
        <f t="shared" si="12"/>
        <v>297.61099999999999</v>
      </c>
      <c r="O62" s="14">
        <v>-57.951529999999998</v>
      </c>
      <c r="P62" s="15">
        <f t="shared" si="11"/>
        <v>239.65947</v>
      </c>
      <c r="R62" s="112">
        <f t="shared" si="9"/>
        <v>239.65947</v>
      </c>
      <c r="S62" s="15">
        <f t="shared" si="13"/>
        <v>1.2652279062401014E-2</v>
      </c>
    </row>
    <row r="63" spans="1:19" ht="20.100000000000001" customHeight="1" x14ac:dyDescent="0.3">
      <c r="A63" s="118"/>
      <c r="B63" s="117" t="s">
        <v>100</v>
      </c>
      <c r="C63" s="15">
        <f>SUM(C64:C65)</f>
        <v>8772.5149999999994</v>
      </c>
      <c r="D63" s="15">
        <f>D64+D65</f>
        <v>7122.1490000000003</v>
      </c>
      <c r="E63" s="93">
        <f t="shared" ref="E63:M63" si="14">E64+E65</f>
        <v>8.1869999999999994</v>
      </c>
      <c r="F63" s="93">
        <f t="shared" si="14"/>
        <v>0.34100000000000003</v>
      </c>
      <c r="G63" s="93">
        <f t="shared" si="14"/>
        <v>0.13800000000000001</v>
      </c>
      <c r="H63" s="93">
        <f t="shared" si="14"/>
        <v>170.49100000000001</v>
      </c>
      <c r="I63" s="15">
        <f>I64+I65</f>
        <v>523.37300000000005</v>
      </c>
      <c r="J63" s="15">
        <f t="shared" si="14"/>
        <v>0</v>
      </c>
      <c r="K63" s="65">
        <f t="shared" si="14"/>
        <v>0</v>
      </c>
      <c r="L63" s="15">
        <f t="shared" si="14"/>
        <v>2682.4401500000004</v>
      </c>
      <c r="M63" s="15">
        <f t="shared" si="14"/>
        <v>0</v>
      </c>
      <c r="N63" s="90">
        <f t="shared" si="12"/>
        <v>19279.634150000005</v>
      </c>
      <c r="O63" s="15">
        <f>O64+O65</f>
        <v>-12.534000000000006</v>
      </c>
      <c r="P63" s="15">
        <f t="shared" si="11"/>
        <v>19267.100150000006</v>
      </c>
      <c r="Q63" s="87">
        <f>Q64+Q65</f>
        <v>-1035.931</v>
      </c>
      <c r="R63" s="112">
        <f>P63+Q63</f>
        <v>18231.169150000005</v>
      </c>
      <c r="S63" s="15">
        <f>R63/$R$11*100</f>
        <v>0.96247329479463661</v>
      </c>
    </row>
    <row r="64" spans="1:19" ht="20.100000000000001" customHeight="1" x14ac:dyDescent="0.25">
      <c r="A64" s="118"/>
      <c r="B64" s="126" t="s">
        <v>101</v>
      </c>
      <c r="C64" s="65">
        <v>5952.05</v>
      </c>
      <c r="D64" s="17">
        <v>7033.1580000000004</v>
      </c>
      <c r="E64" s="16">
        <v>8.1869999999999994</v>
      </c>
      <c r="F64" s="16">
        <v>0.34100000000000003</v>
      </c>
      <c r="G64" s="16">
        <v>0.13800000000000001</v>
      </c>
      <c r="H64" s="16">
        <v>170.49100000000001</v>
      </c>
      <c r="I64" s="65">
        <v>523.37300000000005</v>
      </c>
      <c r="J64" s="65"/>
      <c r="K64" s="15">
        <v>0</v>
      </c>
      <c r="L64" s="17">
        <v>2682.4401500000004</v>
      </c>
      <c r="M64" s="17"/>
      <c r="N64" s="90">
        <f t="shared" si="12"/>
        <v>16370.178150000002</v>
      </c>
      <c r="O64" s="15">
        <v>-12.534000000000006</v>
      </c>
      <c r="P64" s="15">
        <f t="shared" si="11"/>
        <v>16357.644150000002</v>
      </c>
      <c r="Q64" s="13"/>
      <c r="R64" s="112">
        <f t="shared" si="9"/>
        <v>16357.644150000002</v>
      </c>
      <c r="S64" s="15">
        <f>R64/$R$11*100</f>
        <v>0.86356478460563846</v>
      </c>
    </row>
    <row r="65" spans="1:19" ht="19.5" customHeight="1" x14ac:dyDescent="0.25">
      <c r="A65" s="118"/>
      <c r="B65" s="126" t="s">
        <v>102</v>
      </c>
      <c r="C65" s="17">
        <v>2820.4650000000001</v>
      </c>
      <c r="D65" s="17">
        <v>88.991</v>
      </c>
      <c r="E65" s="122"/>
      <c r="F65" s="122">
        <v>0</v>
      </c>
      <c r="G65" s="122"/>
      <c r="H65" s="122"/>
      <c r="I65" s="65">
        <v>0</v>
      </c>
      <c r="J65" s="15"/>
      <c r="K65" s="15"/>
      <c r="L65" s="17"/>
      <c r="M65" s="17"/>
      <c r="N65" s="90">
        <f t="shared" si="12"/>
        <v>2909.4560000000001</v>
      </c>
      <c r="O65" s="87"/>
      <c r="P65" s="15">
        <f t="shared" si="11"/>
        <v>2909.4560000000001</v>
      </c>
      <c r="Q65" s="13">
        <v>-1035.931</v>
      </c>
      <c r="R65" s="112">
        <f t="shared" si="9"/>
        <v>1873.5250000000001</v>
      </c>
      <c r="S65" s="15">
        <f t="shared" si="13"/>
        <v>9.8908510188998003E-2</v>
      </c>
    </row>
    <row r="66" spans="1:19" ht="23.25" customHeight="1" x14ac:dyDescent="0.3">
      <c r="A66" s="118"/>
      <c r="B66" s="117" t="s">
        <v>80</v>
      </c>
      <c r="C66" s="112">
        <f>C67+C68</f>
        <v>610.9</v>
      </c>
      <c r="D66" s="112">
        <f>D67+D68</f>
        <v>1396.395</v>
      </c>
      <c r="E66" s="112">
        <f>E67+E68</f>
        <v>0</v>
      </c>
      <c r="F66" s="112">
        <f>F67+F68</f>
        <v>0</v>
      </c>
      <c r="G66" s="112">
        <f>G67+G68</f>
        <v>0</v>
      </c>
      <c r="H66" s="122"/>
      <c r="I66" s="112">
        <f>I67+I68</f>
        <v>0</v>
      </c>
      <c r="J66" s="15"/>
      <c r="K66" s="15">
        <f>K67+K68</f>
        <v>0</v>
      </c>
      <c r="L66" s="112">
        <f>L67+L68</f>
        <v>6.8570599999999997</v>
      </c>
      <c r="M66" s="112">
        <f>M67+M68</f>
        <v>794.35200000000009</v>
      </c>
      <c r="N66" s="90">
        <f t="shared" si="12"/>
        <v>2808.5040600000002</v>
      </c>
      <c r="O66" s="112">
        <f>O67+O68</f>
        <v>-6.8570599999999997</v>
      </c>
      <c r="P66" s="15">
        <f t="shared" si="11"/>
        <v>2801.6470000000004</v>
      </c>
      <c r="Q66" s="112">
        <f>Q67+Q68</f>
        <v>-2801.6469999999999</v>
      </c>
      <c r="R66" s="112">
        <f t="shared" si="9"/>
        <v>0</v>
      </c>
      <c r="S66" s="15">
        <f t="shared" si="13"/>
        <v>0</v>
      </c>
    </row>
    <row r="67" spans="1:19" ht="15.6" x14ac:dyDescent="0.25">
      <c r="A67" s="118"/>
      <c r="B67" s="127" t="s">
        <v>103</v>
      </c>
      <c r="C67" s="17">
        <v>390</v>
      </c>
      <c r="D67" s="17">
        <v>0</v>
      </c>
      <c r="E67" s="122">
        <v>0</v>
      </c>
      <c r="F67" s="122">
        <v>0</v>
      </c>
      <c r="G67" s="122"/>
      <c r="H67" s="122">
        <v>0</v>
      </c>
      <c r="I67" s="17"/>
      <c r="J67" s="15"/>
      <c r="K67" s="15"/>
      <c r="L67" s="17"/>
      <c r="M67" s="17">
        <v>344.62200000000001</v>
      </c>
      <c r="N67" s="90">
        <f t="shared" si="12"/>
        <v>734.62200000000007</v>
      </c>
      <c r="O67" s="13"/>
      <c r="P67" s="15">
        <f t="shared" si="11"/>
        <v>734.62200000000007</v>
      </c>
      <c r="Q67" s="13">
        <f>-P67</f>
        <v>-734.62200000000007</v>
      </c>
      <c r="R67" s="112"/>
      <c r="S67" s="15">
        <f t="shared" si="13"/>
        <v>0</v>
      </c>
    </row>
    <row r="68" spans="1:19" ht="19.5" customHeight="1" x14ac:dyDescent="0.25">
      <c r="A68" s="118"/>
      <c r="B68" s="127" t="s">
        <v>104</v>
      </c>
      <c r="C68" s="17">
        <v>220.9</v>
      </c>
      <c r="D68" s="17">
        <v>1396.395</v>
      </c>
      <c r="E68" s="122">
        <v>0</v>
      </c>
      <c r="F68" s="122">
        <v>0</v>
      </c>
      <c r="G68" s="122"/>
      <c r="H68" s="122">
        <v>0</v>
      </c>
      <c r="I68" s="17">
        <v>0</v>
      </c>
      <c r="J68" s="15"/>
      <c r="K68" s="15"/>
      <c r="L68" s="17">
        <v>6.8570599999999997</v>
      </c>
      <c r="M68" s="17">
        <v>449.73</v>
      </c>
      <c r="N68" s="90">
        <f t="shared" si="12"/>
        <v>2073.8820599999999</v>
      </c>
      <c r="O68" s="14">
        <v>-6.8570599999999997</v>
      </c>
      <c r="P68" s="15">
        <f t="shared" si="11"/>
        <v>2067.0250000000001</v>
      </c>
      <c r="Q68" s="13">
        <f>-P68</f>
        <v>-2067.0250000000001</v>
      </c>
      <c r="R68" s="112">
        <f t="shared" si="9"/>
        <v>0</v>
      </c>
      <c r="S68" s="15">
        <f t="shared" si="13"/>
        <v>0</v>
      </c>
    </row>
    <row r="69" spans="1:19" ht="34.5" customHeight="1" x14ac:dyDescent="0.3">
      <c r="A69" s="118"/>
      <c r="B69" s="128" t="s">
        <v>105</v>
      </c>
      <c r="C69" s="17">
        <v>-628.82299999999998</v>
      </c>
      <c r="D69" s="17">
        <v>-231.76134700000003</v>
      </c>
      <c r="E69" s="122">
        <v>-6.5869999999999997</v>
      </c>
      <c r="F69" s="122">
        <v>-9.2710000000000008</v>
      </c>
      <c r="G69" s="122">
        <v>-17.329999999999998</v>
      </c>
      <c r="H69" s="122"/>
      <c r="I69" s="122">
        <v>-75.031000000000006</v>
      </c>
      <c r="J69" s="122">
        <v>-1.738E-3</v>
      </c>
      <c r="K69" s="17"/>
      <c r="L69" s="17"/>
      <c r="M69" s="17"/>
      <c r="N69" s="90">
        <f t="shared" si="12"/>
        <v>-968.80508500000008</v>
      </c>
      <c r="O69" s="13"/>
      <c r="P69" s="15">
        <f t="shared" si="11"/>
        <v>-968.80508500000008</v>
      </c>
      <c r="Q69" s="13"/>
      <c r="R69" s="112">
        <f t="shared" si="9"/>
        <v>-968.80508500000008</v>
      </c>
      <c r="S69" s="15">
        <f t="shared" si="13"/>
        <v>-5.1145870816175699E-2</v>
      </c>
    </row>
    <row r="70" spans="1:19" ht="12" customHeight="1" x14ac:dyDescent="0.3">
      <c r="B70" s="128"/>
      <c r="C70" s="17"/>
      <c r="D70" s="17"/>
      <c r="E70" s="122"/>
      <c r="F70" s="122"/>
      <c r="G70" s="122"/>
      <c r="H70" s="122"/>
      <c r="I70" s="10"/>
      <c r="J70" s="15"/>
      <c r="K70" s="17"/>
      <c r="L70" s="17"/>
      <c r="M70" s="17"/>
      <c r="N70" s="90">
        <f t="shared" si="12"/>
        <v>0</v>
      </c>
      <c r="O70" s="13"/>
      <c r="P70" s="15"/>
      <c r="Q70" s="13"/>
      <c r="R70" s="112"/>
      <c r="S70" s="15"/>
    </row>
    <row r="71" spans="1:19" ht="34.5" customHeight="1" thickBot="1" x14ac:dyDescent="0.3">
      <c r="B71" s="129" t="s">
        <v>106</v>
      </c>
      <c r="C71" s="130">
        <f t="shared" ref="C71:M71" si="15">C20-C48</f>
        <v>-55864.182395999989</v>
      </c>
      <c r="D71" s="130">
        <f t="shared" si="15"/>
        <v>5025.7133440000252</v>
      </c>
      <c r="E71" s="131">
        <f t="shared" si="15"/>
        <v>-4384.2804999999862</v>
      </c>
      <c r="F71" s="131">
        <f t="shared" si="15"/>
        <v>252.48800000000006</v>
      </c>
      <c r="G71" s="131">
        <f t="shared" si="15"/>
        <v>-3526.5679999999993</v>
      </c>
      <c r="H71" s="131">
        <f t="shared" si="15"/>
        <v>-170.49100000000001</v>
      </c>
      <c r="I71" s="130">
        <f t="shared" si="15"/>
        <v>1104.7930000000051</v>
      </c>
      <c r="J71" s="130">
        <f t="shared" si="15"/>
        <v>0.3669179999999983</v>
      </c>
      <c r="K71" s="130">
        <f t="shared" si="15"/>
        <v>23.213880399999994</v>
      </c>
      <c r="L71" s="130">
        <f t="shared" si="15"/>
        <v>35.636341999998876</v>
      </c>
      <c r="M71" s="130">
        <f t="shared" si="15"/>
        <v>-404.84800000000018</v>
      </c>
      <c r="N71" s="132">
        <f>SUM(C71:M71)</f>
        <v>-57908.15841159995</v>
      </c>
      <c r="O71" s="130">
        <f>O20-O48</f>
        <v>0</v>
      </c>
      <c r="P71" s="130">
        <f>P20-P48</f>
        <v>-57908.158411599929</v>
      </c>
      <c r="Q71" s="130">
        <f>Q20-Q48</f>
        <v>1937.1309999999999</v>
      </c>
      <c r="R71" s="130">
        <f>R20-R48</f>
        <v>-55971.027411599905</v>
      </c>
      <c r="S71" s="133">
        <f>R71/$R$11*100</f>
        <v>-2.9548636580931213</v>
      </c>
    </row>
    <row r="72" spans="1:19" ht="20.100000000000001" customHeight="1" thickTop="1" x14ac:dyDescent="0.3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aprilie 2025 </vt:lpstr>
      <vt:lpstr>'aprilie 2025 '!Print_Area</vt:lpstr>
      <vt:lpstr>'aprilie 2025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2025-05-22T11:40:27Z</cp:lastPrinted>
  <dcterms:created xsi:type="dcterms:W3CDTF">2025-05-22T10:20:46Z</dcterms:created>
  <dcterms:modified xsi:type="dcterms:W3CDTF">2025-05-22T11:40:36Z</dcterms:modified>
</cp:coreProperties>
</file>