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unie 202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'iunie 2023 '!$A$1:$S$70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'iunie 2023 '!$13:$18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<sst xmlns="http://schemas.openxmlformats.org/spreadsheetml/2006/main" count="115" uniqueCount="107">
  <si>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</si>
  <si>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</si>
  <si>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01.01 - 30.06.2023</t>
  </si>
  <si>
    <t>PIB 2023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</si>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</sst>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00"/>
    <numFmt numFmtId="169" formatCode="#,##0.0000000"/>
    <numFmt numFmtId="170" formatCode="#,##0.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7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8" fontId="29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8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%20iunie%20%202023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nie in luna"/>
      <sheetName val="iunie 2023 "/>
      <sheetName val="UAT mai 2023"/>
      <sheetName val="consolidari iunie"/>
      <sheetName val="mai 2023  (valori)"/>
      <sheetName val="UAT mai 2023 (valori)"/>
      <sheetName val="Sinteza - An 2"/>
      <sheetName val="Sinteza - An 2 (engleza)"/>
      <sheetName val="2023 Engl"/>
      <sheetName val="2022 - 2023"/>
      <sheetName val="Progr.30.06.2023.(Liliana)"/>
      <sheetName val="Sinteza - Anexa program anual"/>
      <sheetName val="program %.exec"/>
      <sheetName val="Sinteza-Anexa program 6 luni"/>
      <sheetName val="progr 6 luni % execuție  "/>
      <sheetName val="dob_trez"/>
      <sheetName val="SPECIAL_CNAIR"/>
      <sheetName val="CNAIR_ex"/>
      <sheetName val="iunie 2022 "/>
      <sheetName val="iunie 2022 leg"/>
      <sheetName val="Sinteza-anexa program 9 luni "/>
      <sheetName val="program 9 luni .%.exec "/>
      <sheetName val="Sinteza - program 3 luni "/>
      <sheetName val="program trim I _%.exec"/>
      <sheetName val="buget initial 2023"/>
      <sheetName val="Sinteza - Anexa progr.an,trim."/>
      <sheetName val="Sinteza - An 2 program initial"/>
      <sheetName val="Sinteza - Anexa progr.an,sem.I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E62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Q73" sqref="Q73"/>
    </sheetView>
  </sheetViews>
  <sheetFormatPr defaultColWidth="9.140625" defaultRowHeight="19.5" customHeight="1" outlineLevelRow="1"/>
  <cols>
    <col min="1" max="1" width="3.8515625" style="7" customWidth="1"/>
    <col min="2" max="2" width="54.421875" style="12" customWidth="1"/>
    <col min="3" max="3" width="21.140625" style="12" customWidth="1"/>
    <col min="4" max="4" width="13.7109375" style="12" customWidth="1"/>
    <col min="5" max="5" width="16.00390625" style="134" customWidth="1"/>
    <col min="6" max="6" width="12.7109375" style="134" customWidth="1"/>
    <col min="7" max="7" width="15.7109375" style="134" customWidth="1"/>
    <col min="8" max="8" width="10.7109375" style="134" customWidth="1"/>
    <col min="9" max="9" width="15.8515625" style="12" customWidth="1"/>
    <col min="10" max="10" width="12.7109375" style="12" customWidth="1"/>
    <col min="11" max="11" width="12.8515625" style="12" customWidth="1"/>
    <col min="12" max="12" width="14.28125" style="12" customWidth="1"/>
    <col min="13" max="13" width="13.7109375" style="12" customWidth="1"/>
    <col min="14" max="14" width="14.00390625" style="13" customWidth="1"/>
    <col min="15" max="15" width="11.7109375" style="12" customWidth="1"/>
    <col min="16" max="16" width="12.7109375" style="13" customWidth="1"/>
    <col min="17" max="17" width="11.57421875" style="12" customWidth="1"/>
    <col min="18" max="18" width="15.7109375" style="14" customWidth="1"/>
    <col min="19" max="19" width="9.57421875" style="45" customWidth="1"/>
    <col min="20" max="16384" width="8.8515625" style="7" customWidth="1"/>
  </cols>
  <sheetData>
    <row r="1" spans="2:19" ht="23.25" customHeight="1">
      <c r="B1" s="8"/>
      <c r="C1" s="7"/>
      <c r="D1" s="7"/>
      <c r="E1" s="9"/>
      <c r="F1" s="9"/>
      <c r="G1" s="9"/>
      <c r="H1" s="10"/>
      <c r="I1" s="11"/>
      <c r="S1" s="15" t="s">
        <v>0</v>
      </c>
    </row>
    <row r="2" spans="2:19" ht="15" customHeight="1" hidden="1">
      <c r="B2" s="16"/>
      <c r="C2" s="17"/>
      <c r="D2" s="18"/>
      <c r="E2" s="19"/>
      <c r="F2" s="19"/>
      <c r="G2" s="19"/>
      <c r="H2" s="19"/>
      <c r="I2" s="17"/>
      <c r="J2" s="20"/>
      <c r="K2" s="18"/>
      <c r="L2" s="7"/>
      <c r="M2" s="7"/>
      <c r="N2" s="21"/>
      <c r="O2" s="1"/>
      <c r="P2" s="1"/>
      <c r="Q2" s="1"/>
      <c r="R2" s="1"/>
      <c r="S2" s="1"/>
    </row>
    <row r="3" spans="2:19" ht="22.5" customHeight="1" outlineLevel="1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2:19" ht="15" outlineLevel="1"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15" outlineLevel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19" ht="15" outlineLevel="1">
      <c r="B6" s="24"/>
      <c r="C6" s="25"/>
      <c r="D6" s="25"/>
      <c r="E6" s="26"/>
      <c r="F6" s="24"/>
      <c r="G6" s="24"/>
      <c r="H6" s="24"/>
      <c r="I6" s="27"/>
      <c r="J6" s="28"/>
      <c r="K6" s="29"/>
      <c r="L6" s="30"/>
      <c r="M6" s="30"/>
      <c r="N6" s="2"/>
      <c r="O6" s="24"/>
      <c r="P6" s="24"/>
      <c r="Q6" s="24"/>
      <c r="R6" s="24"/>
      <c r="S6" s="24"/>
    </row>
    <row r="7" spans="2:19" ht="15" outlineLevel="1">
      <c r="B7" s="31"/>
      <c r="C7" s="26"/>
      <c r="D7" s="26"/>
      <c r="E7" s="26"/>
      <c r="F7" s="26"/>
      <c r="G7" s="26"/>
      <c r="H7" s="32"/>
      <c r="I7" s="33"/>
      <c r="J7" s="34"/>
      <c r="K7" s="34"/>
      <c r="L7" s="32"/>
      <c r="M7" s="26"/>
      <c r="N7" s="32"/>
      <c r="P7" s="32"/>
      <c r="Q7" s="32"/>
      <c r="R7" s="24"/>
      <c r="S7" s="32"/>
    </row>
    <row r="8" spans="2:19" ht="0" customHeight="1" hidden="1" outlineLevel="1">
      <c r="B8" s="3"/>
      <c r="C8" s="26"/>
      <c r="D8" s="26"/>
      <c r="E8" s="26"/>
      <c r="F8" s="32"/>
      <c r="G8" s="26"/>
      <c r="H8" s="32"/>
      <c r="I8" s="34"/>
      <c r="J8" s="35"/>
      <c r="K8" s="36"/>
      <c r="L8" s="32"/>
      <c r="M8" s="32"/>
      <c r="N8" s="32"/>
      <c r="O8" s="32"/>
      <c r="P8" s="32"/>
      <c r="Q8" s="32"/>
      <c r="R8" s="24"/>
      <c r="S8" s="32"/>
    </row>
    <row r="9" spans="2:19" ht="15" outlineLevel="1">
      <c r="B9" s="37"/>
      <c r="C9" s="2"/>
      <c r="D9" s="2"/>
      <c r="E9" s="2"/>
      <c r="F9" s="2"/>
      <c r="G9" s="2"/>
      <c r="H9" s="2"/>
      <c r="I9" s="38"/>
      <c r="J9" s="39"/>
      <c r="K9" s="26"/>
      <c r="L9" s="40"/>
      <c r="M9" s="41"/>
      <c r="N9" s="32"/>
      <c r="O9" s="32"/>
      <c r="P9" s="32"/>
      <c r="Q9" s="32"/>
      <c r="R9" s="32"/>
      <c r="S9" s="32"/>
    </row>
    <row r="10" spans="2:14" ht="24" customHeight="1" outlineLevel="1">
      <c r="B10" s="37"/>
      <c r="C10" s="38"/>
      <c r="D10" s="2"/>
      <c r="E10" s="38"/>
      <c r="F10" s="2"/>
      <c r="G10" s="2"/>
      <c r="H10" s="2"/>
      <c r="I10" s="2"/>
      <c r="J10" s="28"/>
      <c r="K10" s="42"/>
      <c r="L10" s="43"/>
      <c r="M10" s="44"/>
      <c r="N10" s="30"/>
    </row>
    <row r="11" spans="2:19" ht="18.75" customHeight="1" outlineLevel="1">
      <c r="B11" s="37"/>
      <c r="C11" s="2"/>
      <c r="D11" s="2"/>
      <c r="E11" s="2"/>
      <c r="F11" s="2"/>
      <c r="G11" s="2"/>
      <c r="H11" s="2"/>
      <c r="I11" s="2"/>
      <c r="J11" s="44"/>
      <c r="K11" s="30"/>
      <c r="L11" s="43"/>
      <c r="M11" s="44"/>
      <c r="O11" s="46"/>
      <c r="P11" s="46"/>
      <c r="Q11" s="13" t="s">
        <v>3</v>
      </c>
      <c r="R11" s="47">
        <v>1591000</v>
      </c>
      <c r="S11" s="48"/>
    </row>
    <row r="12" spans="2:19" ht="15" outlineLevel="1">
      <c r="B12" s="37"/>
      <c r="C12" s="30"/>
      <c r="D12" s="30"/>
      <c r="E12" s="30"/>
      <c r="F12" s="30"/>
      <c r="G12" s="30"/>
      <c r="H12" s="49"/>
      <c r="I12" s="50"/>
      <c r="J12" s="7"/>
      <c r="K12" s="51"/>
      <c r="L12" s="40"/>
      <c r="M12" s="51"/>
      <c r="N12" s="20"/>
      <c r="O12" s="52"/>
      <c r="P12" s="53"/>
      <c r="Q12" s="52"/>
      <c r="R12" s="54"/>
      <c r="S12" s="55" t="s">
        <v>4</v>
      </c>
    </row>
    <row r="13" spans="2:19" ht="17.25">
      <c r="B13" s="56"/>
      <c r="C13" s="57" t="s">
        <v>5</v>
      </c>
      <c r="D13" s="57" t="s">
        <v>5</v>
      </c>
      <c r="E13" s="58" t="s">
        <v>5</v>
      </c>
      <c r="F13" s="58" t="s">
        <v>5</v>
      </c>
      <c r="G13" s="58" t="s">
        <v>6</v>
      </c>
      <c r="H13" s="58" t="s">
        <v>7</v>
      </c>
      <c r="I13" s="57" t="s">
        <v>5</v>
      </c>
      <c r="J13" s="57" t="s">
        <v>8</v>
      </c>
      <c r="K13" s="57" t="s">
        <v>9</v>
      </c>
      <c r="L13" s="57" t="s">
        <v>9</v>
      </c>
      <c r="M13" s="57" t="s">
        <v>10</v>
      </c>
      <c r="N13" s="59" t="s">
        <v>11</v>
      </c>
      <c r="O13" s="57" t="s">
        <v>12</v>
      </c>
      <c r="P13" s="60" t="s">
        <v>11</v>
      </c>
      <c r="Q13" s="57" t="s">
        <v>13</v>
      </c>
      <c r="R13" s="61" t="s">
        <v>14</v>
      </c>
      <c r="S13" s="61"/>
    </row>
    <row r="14" spans="2:19" ht="15" customHeight="1">
      <c r="B14" s="62"/>
      <c r="C14" s="63" t="s">
        <v>15</v>
      </c>
      <c r="D14" s="63" t="s">
        <v>16</v>
      </c>
      <c r="E14" s="64" t="s">
        <v>17</v>
      </c>
      <c r="F14" s="64" t="s">
        <v>18</v>
      </c>
      <c r="G14" s="64" t="s">
        <v>19</v>
      </c>
      <c r="H14" s="64" t="s">
        <v>20</v>
      </c>
      <c r="I14" s="63" t="s">
        <v>21</v>
      </c>
      <c r="J14" s="63" t="s">
        <v>20</v>
      </c>
      <c r="K14" s="63" t="s">
        <v>22</v>
      </c>
      <c r="L14" s="63" t="s">
        <v>23</v>
      </c>
      <c r="M14" s="65"/>
      <c r="N14" s="66"/>
      <c r="O14" s="63" t="s">
        <v>24</v>
      </c>
      <c r="P14" s="67" t="s">
        <v>25</v>
      </c>
      <c r="Q14" s="68" t="s">
        <v>26</v>
      </c>
      <c r="R14" s="69"/>
      <c r="S14" s="69"/>
    </row>
    <row r="15" spans="2:19" ht="15.75" customHeight="1">
      <c r="B15" s="70"/>
      <c r="C15" s="63" t="s">
        <v>27</v>
      </c>
      <c r="D15" s="63" t="s">
        <v>28</v>
      </c>
      <c r="E15" s="64" t="s">
        <v>29</v>
      </c>
      <c r="F15" s="64" t="s">
        <v>30</v>
      </c>
      <c r="G15" s="64" t="s">
        <v>31</v>
      </c>
      <c r="H15" s="64" t="s">
        <v>32</v>
      </c>
      <c r="I15" s="63" t="s">
        <v>33</v>
      </c>
      <c r="J15" s="63" t="s">
        <v>34</v>
      </c>
      <c r="K15" s="63" t="s">
        <v>35</v>
      </c>
      <c r="L15" s="63" t="s">
        <v>36</v>
      </c>
      <c r="M15" s="26"/>
      <c r="N15" s="66"/>
      <c r="O15" s="63" t="s">
        <v>37</v>
      </c>
      <c r="P15" s="67" t="s">
        <v>38</v>
      </c>
      <c r="Q15" s="68" t="s">
        <v>39</v>
      </c>
      <c r="R15" s="69"/>
      <c r="S15" s="69"/>
    </row>
    <row r="16" spans="2:19" ht="17.25">
      <c r="B16" s="71"/>
      <c r="C16" s="72"/>
      <c r="D16" s="63" t="s">
        <v>40</v>
      </c>
      <c r="E16" s="64" t="s">
        <v>41</v>
      </c>
      <c r="F16" s="64" t="s">
        <v>42</v>
      </c>
      <c r="G16" s="64" t="s">
        <v>43</v>
      </c>
      <c r="H16" s="64"/>
      <c r="I16" s="63" t="s">
        <v>44</v>
      </c>
      <c r="J16" s="63" t="s">
        <v>45</v>
      </c>
      <c r="K16" s="63"/>
      <c r="L16" s="63" t="s">
        <v>46</v>
      </c>
      <c r="M16" s="26"/>
      <c r="N16" s="66"/>
      <c r="O16" s="63" t="s">
        <v>47</v>
      </c>
      <c r="P16" s="66" t="s">
        <v>48</v>
      </c>
      <c r="Q16" s="68" t="s">
        <v>49</v>
      </c>
      <c r="R16" s="69"/>
      <c r="S16" s="69"/>
    </row>
    <row r="17" spans="2:19" ht="15.75" customHeight="1">
      <c r="B17" s="52"/>
      <c r="C17" s="7"/>
      <c r="D17" s="63" t="s">
        <v>50</v>
      </c>
      <c r="E17" s="64"/>
      <c r="F17" s="64"/>
      <c r="G17" s="64" t="s">
        <v>51</v>
      </c>
      <c r="H17" s="64"/>
      <c r="I17" s="63" t="s">
        <v>52</v>
      </c>
      <c r="J17" s="63"/>
      <c r="K17" s="63"/>
      <c r="L17" s="63" t="s">
        <v>53</v>
      </c>
      <c r="M17" s="63"/>
      <c r="N17" s="66"/>
      <c r="O17" s="63"/>
      <c r="P17" s="66"/>
      <c r="Q17" s="68"/>
      <c r="R17" s="73" t="s">
        <v>54</v>
      </c>
      <c r="S17" s="1" t="s">
        <v>55</v>
      </c>
    </row>
    <row r="18" spans="2:19" ht="51" customHeight="1">
      <c r="B18" s="74"/>
      <c r="C18" s="7"/>
      <c r="D18" s="75"/>
      <c r="E18" s="75"/>
      <c r="F18" s="75"/>
      <c r="G18" s="64" t="s">
        <v>56</v>
      </c>
      <c r="H18" s="64"/>
      <c r="I18" s="76" t="s">
        <v>57</v>
      </c>
      <c r="J18" s="63"/>
      <c r="K18" s="63"/>
      <c r="L18" s="76" t="s">
        <v>58</v>
      </c>
      <c r="M18" s="76"/>
      <c r="N18" s="66"/>
      <c r="O18" s="63"/>
      <c r="P18" s="66"/>
      <c r="Q18" s="68"/>
      <c r="R18" s="73"/>
      <c r="S18" s="1"/>
    </row>
    <row r="19" spans="2:19" ht="18" customHeight="1" thickBot="1">
      <c r="B19" s="135"/>
      <c r="C19" s="81"/>
      <c r="D19" s="136"/>
      <c r="E19" s="136"/>
      <c r="F19" s="136"/>
      <c r="G19" s="137"/>
      <c r="H19" s="137"/>
      <c r="I19" s="138"/>
      <c r="J19" s="139"/>
      <c r="K19" s="139"/>
      <c r="L19" s="138"/>
      <c r="M19" s="138"/>
      <c r="N19" s="140"/>
      <c r="O19" s="139"/>
      <c r="P19" s="140"/>
      <c r="Q19" s="141"/>
      <c r="R19" s="142"/>
      <c r="S19" s="143"/>
    </row>
    <row r="20" spans="2:19" s="82" customFormat="1" ht="30.75" customHeight="1" thickTop="1">
      <c r="B20" s="4" t="s">
        <v>59</v>
      </c>
      <c r="C20" s="5">
        <f>C21+C37+C38+C39+C40+C41+C42+C43+C44+C45</f>
        <v>114404.008804</v>
      </c>
      <c r="D20" s="5">
        <f>D21+D37+D38+D39+D40+D41+D42+D43+D44+D45</f>
        <v>64736.423910000005</v>
      </c>
      <c r="E20" s="5">
        <f aca="true" t="shared" si="0" ref="E20:L20">E21+E37+E38+E39+E40+E41+E42+E43+E44+E45</f>
        <v>55582.670611999994</v>
      </c>
      <c r="F20" s="5">
        <f t="shared" si="0"/>
        <v>1698.6549609999997</v>
      </c>
      <c r="G20" s="5">
        <f t="shared" si="0"/>
        <v>27465.088739000003</v>
      </c>
      <c r="H20" s="5">
        <f t="shared" si="0"/>
        <v>0</v>
      </c>
      <c r="I20" s="5">
        <f t="shared" si="0"/>
        <v>21310.667</v>
      </c>
      <c r="J20" s="5">
        <f t="shared" si="0"/>
        <v>240.206587</v>
      </c>
      <c r="K20" s="5">
        <f t="shared" si="0"/>
        <v>339.43163468</v>
      </c>
      <c r="L20" s="5">
        <f t="shared" si="0"/>
        <v>5506.254848</v>
      </c>
      <c r="M20" s="6">
        <f>M21+M37+M38+M39+M40+M41+M42+M43+M44</f>
        <v>266.96799999999996</v>
      </c>
      <c r="N20" s="83">
        <f>SUM(C20:M20)</f>
        <v>291550.37509568</v>
      </c>
      <c r="O20" s="84">
        <f>O21+O37+O38+O41+O39</f>
        <v>-47184.21879901001</v>
      </c>
      <c r="P20" s="83">
        <f>N20+O20</f>
        <v>244366.15629667</v>
      </c>
      <c r="Q20" s="84">
        <f>Q21+Q37+Q38+Q41+Q43</f>
        <v>-1622.728</v>
      </c>
      <c r="R20" s="85">
        <f>P20+Q20</f>
        <v>242743.42829667</v>
      </c>
      <c r="S20" s="83">
        <f>R20/$R$11*100</f>
        <v>15.25728650513325</v>
      </c>
    </row>
    <row r="21" spans="2:19" s="86" customFormat="1" ht="18.75" customHeight="1">
      <c r="B21" s="77" t="s">
        <v>60</v>
      </c>
      <c r="C21" s="5">
        <f>C22+C35+C36</f>
        <v>97105.98580399998</v>
      </c>
      <c r="D21" s="5">
        <f>D22+D35+D36</f>
        <v>51332.280000000006</v>
      </c>
      <c r="E21" s="6">
        <f>E22+E35+E36</f>
        <v>47667.172611999995</v>
      </c>
      <c r="F21" s="6">
        <f>F22+F35+F36</f>
        <v>1467.751961</v>
      </c>
      <c r="G21" s="6">
        <f>G22+G35+G36</f>
        <v>23851.293739000004</v>
      </c>
      <c r="H21" s="6"/>
      <c r="I21" s="5">
        <f>I22+I35+I36</f>
        <v>8005.428</v>
      </c>
      <c r="J21" s="5"/>
      <c r="K21" s="87">
        <f>K22+K35+K36</f>
        <v>339.43163468</v>
      </c>
      <c r="L21" s="87">
        <f>L22+L35+L36</f>
        <v>869.86929</v>
      </c>
      <c r="M21" s="87">
        <f>M22+M35+M36</f>
        <v>256.948</v>
      </c>
      <c r="N21" s="83">
        <f aca="true" t="shared" si="1" ref="N21:N44">SUM(C21:M21)</f>
        <v>230896.16104068002</v>
      </c>
      <c r="O21" s="5">
        <f>O22+O35+O36</f>
        <v>-10474.24221701</v>
      </c>
      <c r="P21" s="87">
        <f>N21+O21</f>
        <v>220421.91882367</v>
      </c>
      <c r="Q21" s="5">
        <f>Q22+Q35+Q36</f>
        <v>0</v>
      </c>
      <c r="R21" s="88">
        <f aca="true" t="shared" si="2" ref="R21:R42">P21+Q21</f>
        <v>220421.91882367</v>
      </c>
      <c r="S21" s="87">
        <f aca="true" t="shared" si="3" ref="S21:S43">R21/$R$11*100</f>
        <v>13.854300366038341</v>
      </c>
    </row>
    <row r="22" spans="2:19" ht="28.5" customHeight="1">
      <c r="B22" s="89" t="s">
        <v>61</v>
      </c>
      <c r="C22" s="90">
        <f>C23+C27+C28+C33+C34</f>
        <v>78534.37011399999</v>
      </c>
      <c r="D22" s="90">
        <f>D23+D27+D28+D33+D34</f>
        <v>40107.969000000005</v>
      </c>
      <c r="E22" s="91">
        <f aca="true" t="shared" si="4" ref="E22:L22">E23+E27+E28+E33+E34</f>
        <v>0</v>
      </c>
      <c r="F22" s="91">
        <f t="shared" si="4"/>
        <v>0</v>
      </c>
      <c r="G22" s="92">
        <f t="shared" si="4"/>
        <v>2110.347</v>
      </c>
      <c r="H22" s="91">
        <f t="shared" si="4"/>
        <v>0</v>
      </c>
      <c r="I22" s="90">
        <f>I23+I27+I28+I33+I34</f>
        <v>618.285</v>
      </c>
      <c r="J22" s="93">
        <f t="shared" si="4"/>
        <v>0</v>
      </c>
      <c r="K22" s="93">
        <f t="shared" si="4"/>
        <v>0</v>
      </c>
      <c r="L22" s="93">
        <f t="shared" si="4"/>
        <v>0</v>
      </c>
      <c r="M22" s="93"/>
      <c r="N22" s="83">
        <f t="shared" si="1"/>
        <v>121370.971114</v>
      </c>
      <c r="O22" s="93">
        <f>O23+O27+O28+O33+O34</f>
        <v>0</v>
      </c>
      <c r="P22" s="90">
        <f aca="true" t="shared" si="5" ref="P22:P42">N22+O22</f>
        <v>121370.971114</v>
      </c>
      <c r="Q22" s="93">
        <f>Q23+Q27+Q28+Q33+Q34</f>
        <v>0</v>
      </c>
      <c r="R22" s="87">
        <f t="shared" si="2"/>
        <v>121370.971114</v>
      </c>
      <c r="S22" s="90">
        <f t="shared" si="3"/>
        <v>7.628596550219988</v>
      </c>
    </row>
    <row r="23" spans="2:19" ht="33.75" customHeight="1">
      <c r="B23" s="94" t="s">
        <v>62</v>
      </c>
      <c r="C23" s="90">
        <f aca="true" t="shared" si="6" ref="C23:H23">C24+C25+C26</f>
        <v>14286.817114</v>
      </c>
      <c r="D23" s="90">
        <f>D24+D25+D26</f>
        <v>21077.344</v>
      </c>
      <c r="E23" s="91">
        <f t="shared" si="6"/>
        <v>0</v>
      </c>
      <c r="F23" s="91">
        <f t="shared" si="6"/>
        <v>0</v>
      </c>
      <c r="G23" s="91">
        <f t="shared" si="6"/>
        <v>0</v>
      </c>
      <c r="H23" s="91">
        <f t="shared" si="6"/>
        <v>0</v>
      </c>
      <c r="I23" s="91">
        <f>I24+I25+I26</f>
        <v>0</v>
      </c>
      <c r="J23" s="93">
        <f>J24+J25+J26</f>
        <v>0</v>
      </c>
      <c r="K23" s="2">
        <f>K24+K25+K26</f>
        <v>0</v>
      </c>
      <c r="L23" s="93">
        <f>L24+L25+L26</f>
        <v>0</v>
      </c>
      <c r="M23" s="93">
        <f>M24+M25+M26</f>
        <v>0</v>
      </c>
      <c r="N23" s="83">
        <f t="shared" si="1"/>
        <v>35364.161114</v>
      </c>
      <c r="O23" s="93">
        <f>O24+O25+O26</f>
        <v>0</v>
      </c>
      <c r="P23" s="90">
        <f t="shared" si="5"/>
        <v>35364.161114</v>
      </c>
      <c r="Q23" s="93">
        <f>Q24+Q25+Q26</f>
        <v>0</v>
      </c>
      <c r="R23" s="87">
        <f t="shared" si="2"/>
        <v>35364.161114</v>
      </c>
      <c r="S23" s="90">
        <f>R23/$R$11*100</f>
        <v>2.2227631121307354</v>
      </c>
    </row>
    <row r="24" spans="2:19" ht="22.5" customHeight="1">
      <c r="B24" s="95" t="s">
        <v>63</v>
      </c>
      <c r="C24" s="2">
        <v>12719.138</v>
      </c>
      <c r="D24" s="2">
        <v>16.401</v>
      </c>
      <c r="E24" s="91"/>
      <c r="F24" s="91"/>
      <c r="G24" s="91"/>
      <c r="H24" s="91"/>
      <c r="I24" s="90"/>
      <c r="J24" s="2"/>
      <c r="K24" s="2"/>
      <c r="L24" s="2"/>
      <c r="M24" s="2"/>
      <c r="N24" s="83">
        <f t="shared" si="1"/>
        <v>12735.539</v>
      </c>
      <c r="O24" s="2"/>
      <c r="P24" s="90">
        <f t="shared" si="5"/>
        <v>12735.539</v>
      </c>
      <c r="Q24" s="2"/>
      <c r="R24" s="87">
        <f t="shared" si="2"/>
        <v>12735.539</v>
      </c>
      <c r="S24" s="90">
        <f>R24/$R$11*100</f>
        <v>0.8004738529226901</v>
      </c>
    </row>
    <row r="25" spans="2:19" ht="30" customHeight="1">
      <c r="B25" s="95" t="s">
        <v>64</v>
      </c>
      <c r="C25" s="2">
        <v>-360.596886000001</v>
      </c>
      <c r="D25" s="2">
        <v>21055.88</v>
      </c>
      <c r="E25" s="80"/>
      <c r="F25" s="80"/>
      <c r="G25" s="80"/>
      <c r="H25" s="80"/>
      <c r="I25" s="90"/>
      <c r="J25" s="2"/>
      <c r="K25" s="2"/>
      <c r="L25" s="2"/>
      <c r="M25" s="2"/>
      <c r="N25" s="83">
        <f t="shared" si="1"/>
        <v>20695.283114</v>
      </c>
      <c r="O25" s="2"/>
      <c r="P25" s="90">
        <f t="shared" si="5"/>
        <v>20695.283114</v>
      </c>
      <c r="Q25" s="2"/>
      <c r="R25" s="87">
        <f t="shared" si="2"/>
        <v>20695.283114</v>
      </c>
      <c r="S25" s="90">
        <f>R25/$R$11*100</f>
        <v>1.3007720373350096</v>
      </c>
    </row>
    <row r="26" spans="2:19" ht="36" customHeight="1">
      <c r="B26" s="96" t="s">
        <v>65</v>
      </c>
      <c r="C26" s="2">
        <v>1928.2759999999998</v>
      </c>
      <c r="D26" s="2">
        <v>5.063</v>
      </c>
      <c r="E26" s="80"/>
      <c r="F26" s="80"/>
      <c r="G26" s="80"/>
      <c r="H26" s="80"/>
      <c r="I26" s="90"/>
      <c r="J26" s="2"/>
      <c r="K26" s="2"/>
      <c r="L26" s="2"/>
      <c r="M26" s="2"/>
      <c r="N26" s="83">
        <f t="shared" si="1"/>
        <v>1933.339</v>
      </c>
      <c r="O26" s="2"/>
      <c r="P26" s="90">
        <f t="shared" si="5"/>
        <v>1933.339</v>
      </c>
      <c r="Q26" s="2"/>
      <c r="R26" s="87">
        <f t="shared" si="2"/>
        <v>1933.339</v>
      </c>
      <c r="S26" s="90">
        <f t="shared" si="3"/>
        <v>0.12151722187303583</v>
      </c>
    </row>
    <row r="27" spans="2:19" ht="23.25" customHeight="1">
      <c r="B27" s="94" t="s">
        <v>66</v>
      </c>
      <c r="C27" s="2">
        <v>-16.856</v>
      </c>
      <c r="D27" s="2">
        <v>5691.691</v>
      </c>
      <c r="E27" s="91"/>
      <c r="F27" s="91"/>
      <c r="G27" s="91"/>
      <c r="H27" s="91"/>
      <c r="I27" s="90"/>
      <c r="J27" s="2"/>
      <c r="K27" s="2"/>
      <c r="L27" s="2"/>
      <c r="M27" s="2"/>
      <c r="N27" s="83">
        <f t="shared" si="1"/>
        <v>5674.835</v>
      </c>
      <c r="O27" s="2"/>
      <c r="P27" s="90">
        <f t="shared" si="5"/>
        <v>5674.835</v>
      </c>
      <c r="Q27" s="2"/>
      <c r="R27" s="87">
        <f t="shared" si="2"/>
        <v>5674.835</v>
      </c>
      <c r="S27" s="90">
        <f t="shared" si="3"/>
        <v>0.3566835323695789</v>
      </c>
    </row>
    <row r="28" spans="2:19" ht="36.75" customHeight="1">
      <c r="B28" s="97" t="s">
        <v>67</v>
      </c>
      <c r="C28" s="98">
        <f>SUM(C29:C32)</f>
        <v>63360.473999999995</v>
      </c>
      <c r="D28" s="98">
        <f>D29+D30+D31+D32</f>
        <v>13099.689</v>
      </c>
      <c r="E28" s="80">
        <f aca="true" t="shared" si="7" ref="E28:M28">E29+E30+E31+E32</f>
        <v>0</v>
      </c>
      <c r="F28" s="80">
        <f t="shared" si="7"/>
        <v>0</v>
      </c>
      <c r="G28" s="99">
        <f t="shared" si="7"/>
        <v>2110.347</v>
      </c>
      <c r="H28" s="80">
        <f t="shared" si="7"/>
        <v>0</v>
      </c>
      <c r="I28" s="98">
        <f>I29+I30+I31+I32</f>
        <v>129.402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2">
        <f t="shared" si="7"/>
        <v>0</v>
      </c>
      <c r="N28" s="83">
        <f t="shared" si="1"/>
        <v>78699.912</v>
      </c>
      <c r="O28" s="2">
        <f>O29+O30+O31</f>
        <v>0</v>
      </c>
      <c r="P28" s="90">
        <f t="shared" si="5"/>
        <v>78699.912</v>
      </c>
      <c r="Q28" s="2">
        <f>Q29+Q30+Q31</f>
        <v>0</v>
      </c>
      <c r="R28" s="87">
        <f t="shared" si="2"/>
        <v>78699.912</v>
      </c>
      <c r="S28" s="90">
        <f>R28/$R$11*100</f>
        <v>4.946568950345695</v>
      </c>
    </row>
    <row r="29" spans="2:19" ht="25.5" customHeight="1">
      <c r="B29" s="95" t="s">
        <v>68</v>
      </c>
      <c r="C29" s="2">
        <v>37403.318999999996</v>
      </c>
      <c r="D29" s="2">
        <v>11285.396</v>
      </c>
      <c r="E29" s="91"/>
      <c r="F29" s="91"/>
      <c r="G29" s="91"/>
      <c r="H29" s="91"/>
      <c r="I29" s="90"/>
      <c r="J29" s="2"/>
      <c r="K29" s="2"/>
      <c r="L29" s="2"/>
      <c r="M29" s="2"/>
      <c r="N29" s="83">
        <f t="shared" si="1"/>
        <v>48688.715</v>
      </c>
      <c r="O29" s="2"/>
      <c r="P29" s="90">
        <f t="shared" si="5"/>
        <v>48688.715</v>
      </c>
      <c r="Q29" s="2"/>
      <c r="R29" s="87">
        <f t="shared" si="2"/>
        <v>48688.715</v>
      </c>
      <c r="S29" s="90">
        <f>R29/$R$11*100</f>
        <v>3.0602586423632934</v>
      </c>
    </row>
    <row r="30" spans="2:19" ht="20.25" customHeight="1">
      <c r="B30" s="95" t="s">
        <v>69</v>
      </c>
      <c r="C30" s="2">
        <v>17716.795</v>
      </c>
      <c r="D30" s="2"/>
      <c r="E30" s="80"/>
      <c r="F30" s="80"/>
      <c r="G30" s="80"/>
      <c r="H30" s="80"/>
      <c r="I30" s="80"/>
      <c r="J30" s="2"/>
      <c r="K30" s="2"/>
      <c r="L30" s="2"/>
      <c r="M30" s="2"/>
      <c r="N30" s="83">
        <f t="shared" si="1"/>
        <v>17716.795</v>
      </c>
      <c r="O30" s="2"/>
      <c r="P30" s="90">
        <f t="shared" si="5"/>
        <v>17716.795</v>
      </c>
      <c r="Q30" s="2"/>
      <c r="R30" s="87">
        <f t="shared" si="2"/>
        <v>17716.795</v>
      </c>
      <c r="S30" s="90">
        <f t="shared" si="3"/>
        <v>1.1135634820867377</v>
      </c>
    </row>
    <row r="31" spans="2:19" s="100" customFormat="1" ht="36.75" customHeight="1">
      <c r="B31" s="101" t="s">
        <v>70</v>
      </c>
      <c r="C31" s="2">
        <v>6098.472</v>
      </c>
      <c r="D31" s="2">
        <v>72.65899999999999</v>
      </c>
      <c r="E31" s="80"/>
      <c r="F31" s="80">
        <v>0</v>
      </c>
      <c r="G31" s="80">
        <v>2110.347</v>
      </c>
      <c r="H31" s="80"/>
      <c r="I31" s="2">
        <v>0</v>
      </c>
      <c r="J31" s="2"/>
      <c r="K31" s="2"/>
      <c r="L31" s="2"/>
      <c r="M31" s="2"/>
      <c r="N31" s="83">
        <f t="shared" si="1"/>
        <v>8281.478</v>
      </c>
      <c r="O31" s="2"/>
      <c r="P31" s="90">
        <f t="shared" si="5"/>
        <v>8281.478</v>
      </c>
      <c r="Q31" s="2"/>
      <c r="R31" s="87">
        <f t="shared" si="2"/>
        <v>8281.478</v>
      </c>
      <c r="S31" s="90">
        <f t="shared" si="3"/>
        <v>0.5205203016970459</v>
      </c>
    </row>
    <row r="32" spans="2:19" ht="58.5" customHeight="1">
      <c r="B32" s="101" t="s">
        <v>71</v>
      </c>
      <c r="C32" s="2">
        <v>2141.888</v>
      </c>
      <c r="D32" s="2">
        <v>1741.634</v>
      </c>
      <c r="E32" s="80"/>
      <c r="F32" s="80"/>
      <c r="G32" s="80"/>
      <c r="H32" s="80"/>
      <c r="I32" s="2">
        <v>129.402</v>
      </c>
      <c r="J32" s="102"/>
      <c r="K32" s="2"/>
      <c r="L32" s="2"/>
      <c r="M32" s="2"/>
      <c r="N32" s="83">
        <f t="shared" si="1"/>
        <v>4012.924</v>
      </c>
      <c r="O32" s="2"/>
      <c r="P32" s="90">
        <f t="shared" si="5"/>
        <v>4012.924</v>
      </c>
      <c r="Q32" s="2"/>
      <c r="R32" s="87">
        <f t="shared" si="2"/>
        <v>4012.924</v>
      </c>
      <c r="S32" s="90">
        <f t="shared" si="3"/>
        <v>0.2522265241986172</v>
      </c>
    </row>
    <row r="33" spans="2:19" ht="36" customHeight="1">
      <c r="B33" s="97" t="s">
        <v>72</v>
      </c>
      <c r="C33" s="2">
        <v>870.508</v>
      </c>
      <c r="D33" s="2">
        <v>0</v>
      </c>
      <c r="E33" s="80"/>
      <c r="F33" s="80"/>
      <c r="G33" s="80"/>
      <c r="H33" s="80"/>
      <c r="I33" s="2">
        <v>0</v>
      </c>
      <c r="J33" s="2"/>
      <c r="K33" s="2"/>
      <c r="L33" s="2"/>
      <c r="M33" s="2"/>
      <c r="N33" s="83">
        <f t="shared" si="1"/>
        <v>870.508</v>
      </c>
      <c r="O33" s="2"/>
      <c r="P33" s="90">
        <f t="shared" si="5"/>
        <v>870.508</v>
      </c>
      <c r="Q33" s="2"/>
      <c r="R33" s="87">
        <f t="shared" si="2"/>
        <v>870.508</v>
      </c>
      <c r="S33" s="90">
        <f t="shared" si="3"/>
        <v>0.054714519170333126</v>
      </c>
    </row>
    <row r="34" spans="2:19" ht="33" customHeight="1">
      <c r="B34" s="103" t="s">
        <v>73</v>
      </c>
      <c r="C34" s="2">
        <v>33.427</v>
      </c>
      <c r="D34" s="2">
        <v>239.245</v>
      </c>
      <c r="E34" s="80"/>
      <c r="F34" s="80"/>
      <c r="G34" s="80"/>
      <c r="H34" s="80"/>
      <c r="I34" s="2">
        <v>488.883</v>
      </c>
      <c r="J34" s="2"/>
      <c r="K34" s="2"/>
      <c r="L34" s="2"/>
      <c r="M34" s="2"/>
      <c r="N34" s="83">
        <f t="shared" si="1"/>
        <v>761.5550000000001</v>
      </c>
      <c r="O34" s="2"/>
      <c r="P34" s="90">
        <f t="shared" si="5"/>
        <v>761.5550000000001</v>
      </c>
      <c r="Q34" s="2"/>
      <c r="R34" s="87">
        <f t="shared" si="2"/>
        <v>761.5550000000001</v>
      </c>
      <c r="S34" s="90">
        <f t="shared" si="3"/>
        <v>0.04786643620364551</v>
      </c>
    </row>
    <row r="35" spans="2:19" ht="27.75" customHeight="1">
      <c r="B35" s="104" t="s">
        <v>74</v>
      </c>
      <c r="C35" s="2">
        <v>6027.06769</v>
      </c>
      <c r="D35" s="2"/>
      <c r="E35" s="80">
        <v>47612.540612</v>
      </c>
      <c r="F35" s="80">
        <v>1460.579961</v>
      </c>
      <c r="G35" s="80">
        <v>21698.913739000003</v>
      </c>
      <c r="H35" s="80"/>
      <c r="I35" s="2">
        <v>0.866</v>
      </c>
      <c r="J35" s="2"/>
      <c r="K35" s="2"/>
      <c r="L35" s="2"/>
      <c r="M35" s="2"/>
      <c r="N35" s="83">
        <f>SUM(C35:M35)</f>
        <v>76799.968002</v>
      </c>
      <c r="O35" s="105">
        <v>-47.43</v>
      </c>
      <c r="P35" s="90">
        <f t="shared" si="5"/>
        <v>76752.538002</v>
      </c>
      <c r="Q35" s="2"/>
      <c r="R35" s="87">
        <f t="shared" si="2"/>
        <v>76752.538002</v>
      </c>
      <c r="S35" s="90">
        <f>R35/$R$11*100</f>
        <v>4.824169579006914</v>
      </c>
    </row>
    <row r="36" spans="2:19" ht="27" customHeight="1">
      <c r="B36" s="106" t="s">
        <v>75</v>
      </c>
      <c r="C36" s="2">
        <v>12544.548</v>
      </c>
      <c r="D36" s="2">
        <v>11224.311</v>
      </c>
      <c r="E36" s="2">
        <v>54.632</v>
      </c>
      <c r="F36" s="2">
        <v>7.172</v>
      </c>
      <c r="G36" s="2">
        <v>42.033</v>
      </c>
      <c r="H36" s="80"/>
      <c r="I36" s="2">
        <v>7386.277</v>
      </c>
      <c r="J36" s="107"/>
      <c r="K36" s="2">
        <v>339.43163468</v>
      </c>
      <c r="L36" s="2">
        <v>869.86929</v>
      </c>
      <c r="M36" s="2">
        <v>256.948</v>
      </c>
      <c r="N36" s="83">
        <f t="shared" si="1"/>
        <v>32725.221924679998</v>
      </c>
      <c r="O36" s="105">
        <v>-10426.81221701</v>
      </c>
      <c r="P36" s="90">
        <f t="shared" si="5"/>
        <v>22298.409707669998</v>
      </c>
      <c r="Q36" s="2"/>
      <c r="R36" s="87">
        <f t="shared" si="2"/>
        <v>22298.409707669998</v>
      </c>
      <c r="S36" s="90">
        <f t="shared" si="3"/>
        <v>1.4015342368114392</v>
      </c>
    </row>
    <row r="37" spans="2:19" ht="24" customHeight="1">
      <c r="B37" s="108" t="s">
        <v>76</v>
      </c>
      <c r="C37" s="2"/>
      <c r="D37" s="2">
        <v>8469.296324</v>
      </c>
      <c r="E37" s="80">
        <v>7887.971</v>
      </c>
      <c r="F37" s="80">
        <v>36.495</v>
      </c>
      <c r="G37" s="80">
        <v>3612.712</v>
      </c>
      <c r="H37" s="80"/>
      <c r="I37" s="2">
        <v>12036.717</v>
      </c>
      <c r="J37" s="2">
        <v>30.399700000000003</v>
      </c>
      <c r="K37" s="2"/>
      <c r="L37" s="2">
        <v>4636.385558</v>
      </c>
      <c r="M37" s="78"/>
      <c r="N37" s="83">
        <f t="shared" si="1"/>
        <v>36709.976582</v>
      </c>
      <c r="O37" s="98">
        <f>-N37</f>
        <v>-36709.976582</v>
      </c>
      <c r="P37" s="90">
        <f t="shared" si="5"/>
        <v>0</v>
      </c>
      <c r="Q37" s="2"/>
      <c r="R37" s="87">
        <f t="shared" si="2"/>
        <v>0</v>
      </c>
      <c r="S37" s="90">
        <f t="shared" si="3"/>
        <v>0</v>
      </c>
    </row>
    <row r="38" spans="2:19" ht="23.25" customHeight="1">
      <c r="B38" s="109" t="s">
        <v>77</v>
      </c>
      <c r="C38" s="2">
        <v>153.286</v>
      </c>
      <c r="D38" s="2">
        <v>191.78</v>
      </c>
      <c r="E38" s="80"/>
      <c r="F38" s="80"/>
      <c r="G38" s="80"/>
      <c r="H38" s="80"/>
      <c r="I38" s="2">
        <v>295.339</v>
      </c>
      <c r="J38" s="107"/>
      <c r="K38" s="2"/>
      <c r="L38" s="2"/>
      <c r="M38" s="2"/>
      <c r="N38" s="83">
        <f t="shared" si="1"/>
        <v>640.405</v>
      </c>
      <c r="O38" s="2">
        <v>0</v>
      </c>
      <c r="P38" s="90">
        <f t="shared" si="5"/>
        <v>640.405</v>
      </c>
      <c r="Q38" s="2"/>
      <c r="R38" s="87">
        <f t="shared" si="2"/>
        <v>640.405</v>
      </c>
      <c r="S38" s="90">
        <f t="shared" si="3"/>
        <v>0.040251728472658704</v>
      </c>
    </row>
    <row r="39" spans="2:19" ht="20.25" customHeight="1">
      <c r="B39" s="54" t="s">
        <v>78</v>
      </c>
      <c r="C39" s="2"/>
      <c r="D39" s="2">
        <v>0</v>
      </c>
      <c r="E39" s="2"/>
      <c r="F39" s="2"/>
      <c r="G39" s="2">
        <v>0</v>
      </c>
      <c r="H39" s="2"/>
      <c r="I39" s="2"/>
      <c r="J39" s="2">
        <v>0</v>
      </c>
      <c r="K39" s="2"/>
      <c r="L39" s="2">
        <v>0</v>
      </c>
      <c r="M39" s="2"/>
      <c r="N39" s="83">
        <f t="shared" si="1"/>
        <v>0</v>
      </c>
      <c r="O39" s="98"/>
      <c r="P39" s="90">
        <f t="shared" si="5"/>
        <v>0</v>
      </c>
      <c r="Q39" s="2"/>
      <c r="R39" s="87">
        <f t="shared" si="2"/>
        <v>0</v>
      </c>
      <c r="S39" s="90">
        <f t="shared" si="3"/>
        <v>0</v>
      </c>
    </row>
    <row r="40" spans="2:19" ht="33" customHeight="1">
      <c r="B40" s="110" t="s">
        <v>79</v>
      </c>
      <c r="C40" s="2">
        <v>1093.172</v>
      </c>
      <c r="D40" s="2">
        <v>7.49807</v>
      </c>
      <c r="E40" s="2">
        <v>0</v>
      </c>
      <c r="F40" s="2">
        <v>0</v>
      </c>
      <c r="G40" s="2">
        <v>0</v>
      </c>
      <c r="H40" s="2"/>
      <c r="I40" s="38">
        <v>10.088</v>
      </c>
      <c r="J40" s="2">
        <v>0.133072</v>
      </c>
      <c r="K40" s="2"/>
      <c r="L40" s="2"/>
      <c r="M40" s="2"/>
      <c r="N40" s="83">
        <f t="shared" si="1"/>
        <v>1110.8911420000002</v>
      </c>
      <c r="O40" s="2"/>
      <c r="P40" s="90">
        <f t="shared" si="5"/>
        <v>1110.8911420000002</v>
      </c>
      <c r="Q40" s="2"/>
      <c r="R40" s="87">
        <f t="shared" si="2"/>
        <v>1110.8911420000002</v>
      </c>
      <c r="S40" s="90">
        <f t="shared" si="3"/>
        <v>0.06982345329981146</v>
      </c>
    </row>
    <row r="41" spans="2:19" ht="24" customHeight="1">
      <c r="B41" s="54" t="s">
        <v>80</v>
      </c>
      <c r="C41" s="2">
        <v>1612.708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2">
        <v>10.02</v>
      </c>
      <c r="N41" s="83">
        <f>SUM(C41:M41)</f>
        <v>1622.728</v>
      </c>
      <c r="O41" s="2"/>
      <c r="P41" s="90">
        <f t="shared" si="5"/>
        <v>1622.728</v>
      </c>
      <c r="Q41" s="2">
        <f>-P41</f>
        <v>-1622.728</v>
      </c>
      <c r="R41" s="111">
        <f t="shared" si="2"/>
        <v>0</v>
      </c>
      <c r="S41" s="90">
        <f t="shared" si="3"/>
        <v>0</v>
      </c>
    </row>
    <row r="42" spans="2:19" ht="22.5" customHeight="1">
      <c r="B42" s="112" t="s">
        <v>81</v>
      </c>
      <c r="C42" s="2">
        <v>-13.544</v>
      </c>
      <c r="D42" s="2">
        <v>0.028</v>
      </c>
      <c r="E42" s="2"/>
      <c r="F42" s="2"/>
      <c r="G42" s="2"/>
      <c r="H42" s="2"/>
      <c r="I42" s="2">
        <v>0</v>
      </c>
      <c r="J42" s="2"/>
      <c r="K42" s="2"/>
      <c r="L42" s="2"/>
      <c r="M42" s="2"/>
      <c r="N42" s="83">
        <f t="shared" si="1"/>
        <v>-13.516</v>
      </c>
      <c r="O42" s="2"/>
      <c r="P42" s="90">
        <f t="shared" si="5"/>
        <v>-13.516</v>
      </c>
      <c r="Q42" s="2"/>
      <c r="R42" s="111">
        <f t="shared" si="2"/>
        <v>-13.516</v>
      </c>
      <c r="S42" s="90">
        <f t="shared" si="3"/>
        <v>-0.0008495285983658076</v>
      </c>
    </row>
    <row r="43" spans="2:19" ht="26.25" customHeight="1">
      <c r="B43" s="112" t="s">
        <v>82</v>
      </c>
      <c r="C43" s="2">
        <v>-45.893</v>
      </c>
      <c r="D43" s="2">
        <v>51.244</v>
      </c>
      <c r="E43" s="2">
        <v>0</v>
      </c>
      <c r="F43" s="2">
        <v>0</v>
      </c>
      <c r="G43" s="2"/>
      <c r="H43" s="2"/>
      <c r="I43" s="2">
        <v>45.984</v>
      </c>
      <c r="J43" s="2"/>
      <c r="K43" s="2"/>
      <c r="L43" s="2"/>
      <c r="M43" s="2"/>
      <c r="N43" s="83">
        <f t="shared" si="1"/>
        <v>51.335</v>
      </c>
      <c r="O43" s="2"/>
      <c r="P43" s="90">
        <f>N43+O43</f>
        <v>51.335</v>
      </c>
      <c r="Q43" s="2"/>
      <c r="R43" s="111">
        <f>P43+Q43</f>
        <v>51.335</v>
      </c>
      <c r="S43" s="90">
        <f t="shared" si="3"/>
        <v>0.003226587052168448</v>
      </c>
    </row>
    <row r="44" spans="2:19" ht="51" customHeight="1">
      <c r="B44" s="112" t="s">
        <v>83</v>
      </c>
      <c r="C44" s="2">
        <v>13892.073</v>
      </c>
      <c r="D44" s="2">
        <v>4684.297516</v>
      </c>
      <c r="E44" s="2">
        <v>6.953</v>
      </c>
      <c r="F44" s="2">
        <v>194.408</v>
      </c>
      <c r="G44" s="2">
        <v>1.0830000000000002</v>
      </c>
      <c r="H44" s="2"/>
      <c r="I44" s="2">
        <v>917.1109999999999</v>
      </c>
      <c r="J44" s="2">
        <v>209.67381500000002</v>
      </c>
      <c r="K44" s="2"/>
      <c r="L44" s="2"/>
      <c r="M44" s="2"/>
      <c r="N44" s="83">
        <f t="shared" si="1"/>
        <v>19905.599330999998</v>
      </c>
      <c r="O44" s="2"/>
      <c r="P44" s="90">
        <f>N44+O44</f>
        <v>19905.599330999998</v>
      </c>
      <c r="Q44" s="2"/>
      <c r="R44" s="111">
        <f>P44+Q44</f>
        <v>19905.599330999998</v>
      </c>
      <c r="S44" s="90">
        <f>R44/$R$11*100</f>
        <v>1.2511376072281584</v>
      </c>
    </row>
    <row r="45" spans="2:19" ht="36" customHeight="1">
      <c r="B45" s="113" t="s">
        <v>84</v>
      </c>
      <c r="C45" s="2">
        <v>606.2209999999995</v>
      </c>
      <c r="D45" s="2"/>
      <c r="E45" s="2">
        <v>20.574</v>
      </c>
      <c r="F45" s="2">
        <v>0</v>
      </c>
      <c r="G45" s="2"/>
      <c r="H45" s="114"/>
      <c r="I45" s="114"/>
      <c r="J45" s="114"/>
      <c r="K45" s="114"/>
      <c r="L45" s="114"/>
      <c r="M45" s="114"/>
      <c r="N45" s="83">
        <f>SUM(C45:M45)</f>
        <v>626.7949999999995</v>
      </c>
      <c r="O45" s="2"/>
      <c r="P45" s="90">
        <f>N45+O45</f>
        <v>626.7949999999995</v>
      </c>
      <c r="Q45" s="2"/>
      <c r="R45" s="111">
        <f>P45+Q45</f>
        <v>626.7949999999995</v>
      </c>
      <c r="S45" s="90">
        <f>R45/$R$11*100</f>
        <v>0.03939629164047765</v>
      </c>
    </row>
    <row r="46" spans="2:19" ht="36" customHeight="1">
      <c r="B46" s="113"/>
      <c r="C46" s="2"/>
      <c r="D46" s="2"/>
      <c r="E46" s="2"/>
      <c r="F46" s="2"/>
      <c r="G46" s="2"/>
      <c r="H46" s="114"/>
      <c r="I46" s="114"/>
      <c r="J46" s="114"/>
      <c r="K46" s="114"/>
      <c r="L46" s="114"/>
      <c r="M46" s="114"/>
      <c r="N46" s="83"/>
      <c r="O46" s="2"/>
      <c r="P46" s="90"/>
      <c r="Q46" s="2"/>
      <c r="R46" s="111"/>
      <c r="S46" s="90"/>
    </row>
    <row r="47" spans="2:19" s="86" customFormat="1" ht="30.75" customHeight="1">
      <c r="B47" s="4" t="s">
        <v>85</v>
      </c>
      <c r="C47" s="5">
        <f>C48+C62+C65+C68</f>
        <v>156809.416514</v>
      </c>
      <c r="D47" s="5">
        <f aca="true" t="shared" si="8" ref="D47:M47">D48+D62+D65+D68+D69</f>
        <v>57706.32220800001</v>
      </c>
      <c r="E47" s="5">
        <f t="shared" si="8"/>
        <v>57570.686612</v>
      </c>
      <c r="F47" s="5">
        <f t="shared" si="8"/>
        <v>1235.6049609999998</v>
      </c>
      <c r="G47" s="5">
        <f t="shared" si="8"/>
        <v>30419.745738999998</v>
      </c>
      <c r="H47" s="5">
        <f t="shared" si="8"/>
        <v>0</v>
      </c>
      <c r="I47" s="5">
        <f t="shared" si="8"/>
        <v>19487.350000000002</v>
      </c>
      <c r="J47" s="5">
        <f t="shared" si="8"/>
        <v>218.75315000000003</v>
      </c>
      <c r="K47" s="5">
        <f t="shared" si="8"/>
        <v>291.392</v>
      </c>
      <c r="L47" s="87">
        <f t="shared" si="8"/>
        <v>5491.850979999999</v>
      </c>
      <c r="M47" s="87">
        <f t="shared" si="8"/>
        <v>632.254</v>
      </c>
      <c r="N47" s="87">
        <f>SUM(C47:M47)</f>
        <v>329863.37616399996</v>
      </c>
      <c r="O47" s="5">
        <f>O48+O62+O65+O68+O69</f>
        <v>-47184.21879900999</v>
      </c>
      <c r="P47" s="87">
        <f aca="true" t="shared" si="9" ref="P47:P68">N47+O47</f>
        <v>282679.15736499</v>
      </c>
      <c r="Q47" s="5">
        <f>Q48+Q62+Q65+Q68+Q69</f>
        <v>-2721.4810000000007</v>
      </c>
      <c r="R47" s="88">
        <f aca="true" t="shared" si="10" ref="R47:R68">P47+Q47</f>
        <v>279957.67636498995</v>
      </c>
      <c r="S47" s="87">
        <f>R47/$R$11*100</f>
        <v>17.596334152419228</v>
      </c>
    </row>
    <row r="48" spans="2:19" ht="19.5" customHeight="1">
      <c r="B48" s="115" t="s">
        <v>86</v>
      </c>
      <c r="C48" s="5">
        <f>SUM(C49:C61)</f>
        <v>154288.711</v>
      </c>
      <c r="D48" s="5">
        <f>SUM(D49:D61)</f>
        <v>49396.89643300001</v>
      </c>
      <c r="E48" s="5">
        <f aca="true" t="shared" si="11" ref="E48:K48">SUM(E49:E61)</f>
        <v>57566.993612</v>
      </c>
      <c r="F48" s="5">
        <f>SUM(F49:F61)</f>
        <v>1245.0159609999998</v>
      </c>
      <c r="G48" s="5">
        <f>SUM(G49:G61)</f>
        <v>30451.325739</v>
      </c>
      <c r="H48" s="5">
        <f t="shared" si="11"/>
        <v>0</v>
      </c>
      <c r="I48" s="5">
        <f t="shared" si="11"/>
        <v>18814.488</v>
      </c>
      <c r="J48" s="5">
        <f t="shared" si="11"/>
        <v>218.75572200000002</v>
      </c>
      <c r="K48" s="5">
        <f t="shared" si="11"/>
        <v>291.392</v>
      </c>
      <c r="L48" s="5">
        <f>SUM(L49:L61)</f>
        <v>2145.68945</v>
      </c>
      <c r="M48" s="5">
        <f>SUM(M49:M61)</f>
        <v>64.05799999999999</v>
      </c>
      <c r="N48" s="87">
        <f>SUM(C48:M48)</f>
        <v>314483.325917</v>
      </c>
      <c r="O48" s="5">
        <f>SUM(O49:O61)</f>
        <v>-47130.72440900999</v>
      </c>
      <c r="P48" s="90">
        <f t="shared" si="9"/>
        <v>267352.60150799004</v>
      </c>
      <c r="Q48" s="5">
        <f>SUM(Q49:Q61)</f>
        <v>0</v>
      </c>
      <c r="R48" s="111">
        <f t="shared" si="10"/>
        <v>267352.60150799004</v>
      </c>
      <c r="S48" s="90">
        <f>R48/$R$11*100</f>
        <v>16.804060434191705</v>
      </c>
    </row>
    <row r="49" spans="1:19" ht="23.25" customHeight="1">
      <c r="A49" s="116"/>
      <c r="B49" s="117" t="s">
        <v>87</v>
      </c>
      <c r="C49" s="118">
        <v>31746.069</v>
      </c>
      <c r="D49" s="119">
        <v>19741.244</v>
      </c>
      <c r="E49" s="91">
        <v>218.348</v>
      </c>
      <c r="F49" s="91">
        <v>84.097</v>
      </c>
      <c r="G49" s="91">
        <v>155.076</v>
      </c>
      <c r="H49" s="91"/>
      <c r="I49" s="93">
        <v>10728.35</v>
      </c>
      <c r="J49" s="119"/>
      <c r="K49" s="93"/>
      <c r="L49" s="119">
        <v>405.89045</v>
      </c>
      <c r="M49" s="119">
        <v>2.818</v>
      </c>
      <c r="N49" s="87">
        <f>SUM(C49:M49)</f>
        <v>63081.89244999999</v>
      </c>
      <c r="O49" s="78"/>
      <c r="P49" s="90">
        <f t="shared" si="9"/>
        <v>63081.89244999999</v>
      </c>
      <c r="Q49" s="78"/>
      <c r="R49" s="111">
        <f t="shared" si="10"/>
        <v>63081.89244999999</v>
      </c>
      <c r="S49" s="90">
        <f>R49/$R$11*100</f>
        <v>3.964920958516656</v>
      </c>
    </row>
    <row r="50" spans="1:19" ht="23.25" customHeight="1">
      <c r="A50" s="116"/>
      <c r="B50" s="117" t="s">
        <v>88</v>
      </c>
      <c r="C50" s="119">
        <v>5178.599</v>
      </c>
      <c r="D50" s="119">
        <v>13971.923</v>
      </c>
      <c r="E50" s="91">
        <v>317.273</v>
      </c>
      <c r="F50" s="91">
        <v>17.051</v>
      </c>
      <c r="G50" s="120">
        <v>21714.412</v>
      </c>
      <c r="H50" s="91">
        <v>0</v>
      </c>
      <c r="I50" s="93">
        <v>4486.171</v>
      </c>
      <c r="J50" s="93"/>
      <c r="K50" s="93">
        <v>9.442</v>
      </c>
      <c r="L50" s="93">
        <v>985.00596</v>
      </c>
      <c r="M50" s="93">
        <v>30.582</v>
      </c>
      <c r="N50" s="87">
        <f>SUM(C50:M50)</f>
        <v>46710.45896000001</v>
      </c>
      <c r="O50" s="98">
        <v>-10622.815167</v>
      </c>
      <c r="P50" s="90">
        <f t="shared" si="9"/>
        <v>36087.64379300001</v>
      </c>
      <c r="Q50" s="78"/>
      <c r="R50" s="111">
        <f t="shared" si="10"/>
        <v>36087.64379300001</v>
      </c>
      <c r="S50" s="90">
        <f aca="true" t="shared" si="12" ref="S50:S68">R50/$R$11*100</f>
        <v>2.2682365677561287</v>
      </c>
    </row>
    <row r="51" spans="1:19" ht="17.25" customHeight="1">
      <c r="A51" s="116"/>
      <c r="B51" s="117" t="s">
        <v>89</v>
      </c>
      <c r="C51" s="119">
        <v>14886.259</v>
      </c>
      <c r="D51" s="119">
        <v>762.707</v>
      </c>
      <c r="E51" s="91">
        <v>21.006</v>
      </c>
      <c r="F51" s="91">
        <v>1.35</v>
      </c>
      <c r="G51" s="91">
        <v>10.478</v>
      </c>
      <c r="H51" s="91">
        <v>0</v>
      </c>
      <c r="I51" s="93">
        <v>0.002</v>
      </c>
      <c r="J51" s="93">
        <v>0</v>
      </c>
      <c r="K51" s="119">
        <v>281.95</v>
      </c>
      <c r="L51" s="93">
        <v>3.67456</v>
      </c>
      <c r="M51" s="93"/>
      <c r="N51" s="87">
        <f aca="true" t="shared" si="13" ref="N51:N69">SUM(C51:M51)</f>
        <v>15967.42656</v>
      </c>
      <c r="O51" s="98">
        <v>-18.36861001</v>
      </c>
      <c r="P51" s="90">
        <f t="shared" si="9"/>
        <v>15949.05794999</v>
      </c>
      <c r="Q51" s="78"/>
      <c r="R51" s="111">
        <f>P51+Q51</f>
        <v>15949.05794999</v>
      </c>
      <c r="S51" s="90">
        <f t="shared" si="12"/>
        <v>1.002454930860465</v>
      </c>
    </row>
    <row r="52" spans="1:19" ht="18.75" customHeight="1">
      <c r="A52" s="116"/>
      <c r="B52" s="117" t="s">
        <v>90</v>
      </c>
      <c r="C52" s="119">
        <v>5784.64</v>
      </c>
      <c r="D52" s="119">
        <v>2806.124</v>
      </c>
      <c r="E52" s="91"/>
      <c r="F52" s="91">
        <v>7.645</v>
      </c>
      <c r="G52" s="91"/>
      <c r="H52" s="91"/>
      <c r="I52" s="93">
        <v>350.015</v>
      </c>
      <c r="J52" s="119"/>
      <c r="K52" s="121"/>
      <c r="L52" s="119"/>
      <c r="M52" s="119"/>
      <c r="N52" s="87">
        <f t="shared" si="13"/>
        <v>8948.423999999999</v>
      </c>
      <c r="O52" s="78"/>
      <c r="P52" s="90">
        <f t="shared" si="9"/>
        <v>8948.423999999999</v>
      </c>
      <c r="Q52" s="78"/>
      <c r="R52" s="111">
        <f t="shared" si="10"/>
        <v>8948.423999999999</v>
      </c>
      <c r="S52" s="90">
        <f t="shared" si="12"/>
        <v>0.5624402262727843</v>
      </c>
    </row>
    <row r="53" spans="1:19" ht="24" customHeight="1">
      <c r="A53" s="116"/>
      <c r="B53" s="117" t="s">
        <v>91</v>
      </c>
      <c r="C53" s="119">
        <v>24732.792</v>
      </c>
      <c r="D53" s="93">
        <v>121.23276900000019</v>
      </c>
      <c r="E53" s="122">
        <v>0</v>
      </c>
      <c r="F53" s="122">
        <v>59.995</v>
      </c>
      <c r="G53" s="122">
        <v>6106.537</v>
      </c>
      <c r="H53" s="122">
        <v>0</v>
      </c>
      <c r="I53" s="119">
        <v>177.959</v>
      </c>
      <c r="J53" s="119"/>
      <c r="K53" s="5"/>
      <c r="L53" s="93"/>
      <c r="M53" s="93"/>
      <c r="N53" s="87">
        <f t="shared" si="13"/>
        <v>31198.515769</v>
      </c>
      <c r="O53" s="98">
        <v>-30029.16310299999</v>
      </c>
      <c r="P53" s="90">
        <f>N53+O53</f>
        <v>1169.3526660000098</v>
      </c>
      <c r="Q53" s="78"/>
      <c r="R53" s="111">
        <f t="shared" si="10"/>
        <v>1169.3526660000098</v>
      </c>
      <c r="S53" s="90">
        <f t="shared" si="12"/>
        <v>0.07349796769327528</v>
      </c>
    </row>
    <row r="54" spans="1:19" ht="18" customHeight="1">
      <c r="A54" s="116"/>
      <c r="B54" s="117" t="s">
        <v>92</v>
      </c>
      <c r="C54" s="119">
        <v>12203.974</v>
      </c>
      <c r="D54" s="93">
        <v>553.729523</v>
      </c>
      <c r="E54" s="91">
        <v>0.157</v>
      </c>
      <c r="F54" s="91">
        <v>0.047</v>
      </c>
      <c r="G54" s="91"/>
      <c r="H54" s="91"/>
      <c r="I54" s="93">
        <v>716.448</v>
      </c>
      <c r="J54" s="93">
        <v>0.253951</v>
      </c>
      <c r="K54" s="93"/>
      <c r="L54" s="93"/>
      <c r="M54" s="93"/>
      <c r="N54" s="87">
        <f t="shared" si="13"/>
        <v>13474.609474</v>
      </c>
      <c r="O54" s="98">
        <v>-73.27938999999999</v>
      </c>
      <c r="P54" s="90">
        <f>N54+O54</f>
        <v>13401.330084000001</v>
      </c>
      <c r="Q54" s="78"/>
      <c r="R54" s="111">
        <f t="shared" si="10"/>
        <v>13401.330084000001</v>
      </c>
      <c r="S54" s="90">
        <f t="shared" si="12"/>
        <v>0.8423211869264613</v>
      </c>
    </row>
    <row r="55" spans="1:19" ht="38.25" customHeight="1">
      <c r="A55" s="116"/>
      <c r="B55" s="123" t="s">
        <v>93</v>
      </c>
      <c r="C55" s="119">
        <v>2136.285</v>
      </c>
      <c r="D55" s="93">
        <v>12.433632</v>
      </c>
      <c r="E55" s="93"/>
      <c r="F55" s="93">
        <v>0</v>
      </c>
      <c r="G55" s="93"/>
      <c r="H55" s="91"/>
      <c r="I55" s="93">
        <v>10.827</v>
      </c>
      <c r="J55" s="93">
        <v>0.133072</v>
      </c>
      <c r="K55" s="93"/>
      <c r="L55" s="93"/>
      <c r="M55" s="93"/>
      <c r="N55" s="87">
        <f t="shared" si="13"/>
        <v>2159.6787040000004</v>
      </c>
      <c r="O55" s="98">
        <v>-275.256821</v>
      </c>
      <c r="P55" s="90">
        <f t="shared" si="9"/>
        <v>1884.4218830000004</v>
      </c>
      <c r="Q55" s="79"/>
      <c r="R55" s="90">
        <f t="shared" si="10"/>
        <v>1884.4218830000004</v>
      </c>
      <c r="S55" s="90">
        <f t="shared" si="12"/>
        <v>0.11844260735386551</v>
      </c>
    </row>
    <row r="56" spans="1:19" ht="15">
      <c r="A56" s="116"/>
      <c r="B56" s="117" t="s">
        <v>94</v>
      </c>
      <c r="C56" s="119">
        <v>34403.903</v>
      </c>
      <c r="D56" s="93">
        <v>3002.526</v>
      </c>
      <c r="E56" s="91">
        <v>56979.131612</v>
      </c>
      <c r="F56" s="91">
        <v>842.893961</v>
      </c>
      <c r="G56" s="91">
        <v>2462.765739</v>
      </c>
      <c r="H56" s="91"/>
      <c r="I56" s="93">
        <v>77.61</v>
      </c>
      <c r="J56" s="93"/>
      <c r="K56" s="93"/>
      <c r="L56" s="93"/>
      <c r="M56" s="93"/>
      <c r="N56" s="87">
        <f t="shared" si="13"/>
        <v>97768.83031199999</v>
      </c>
      <c r="O56" s="78"/>
      <c r="P56" s="90">
        <f t="shared" si="9"/>
        <v>97768.83031199999</v>
      </c>
      <c r="Q56" s="78"/>
      <c r="R56" s="111">
        <f t="shared" si="10"/>
        <v>97768.83031199999</v>
      </c>
      <c r="S56" s="90">
        <f>R56/$R$11*100</f>
        <v>6.145118184286612</v>
      </c>
    </row>
    <row r="57" spans="1:19" ht="51.75" customHeight="1">
      <c r="A57" s="116"/>
      <c r="B57" s="123" t="s">
        <v>95</v>
      </c>
      <c r="C57" s="119">
        <v>18419.478</v>
      </c>
      <c r="D57" s="93">
        <v>6595.661509</v>
      </c>
      <c r="E57" s="91">
        <v>8.279</v>
      </c>
      <c r="F57" s="91">
        <v>221.722</v>
      </c>
      <c r="G57" s="91">
        <v>1.175</v>
      </c>
      <c r="H57" s="91"/>
      <c r="I57" s="93">
        <v>1594.7789999999995</v>
      </c>
      <c r="J57" s="93">
        <v>218.36869900000002</v>
      </c>
      <c r="K57" s="93"/>
      <c r="L57" s="93"/>
      <c r="M57" s="93"/>
      <c r="N57" s="87">
        <f t="shared" si="13"/>
        <v>27059.463207999997</v>
      </c>
      <c r="O57" s="84">
        <v>-4688.031108999999</v>
      </c>
      <c r="P57" s="90">
        <f t="shared" si="9"/>
        <v>22371.432098999998</v>
      </c>
      <c r="Q57" s="78"/>
      <c r="R57" s="111">
        <f t="shared" si="10"/>
        <v>22371.432098999998</v>
      </c>
      <c r="S57" s="90">
        <f t="shared" si="12"/>
        <v>1.4061239534255185</v>
      </c>
    </row>
    <row r="58" spans="1:19" ht="16.5" customHeight="1">
      <c r="A58" s="116"/>
      <c r="B58" s="117" t="s">
        <v>96</v>
      </c>
      <c r="C58" s="119">
        <v>2926.287</v>
      </c>
      <c r="D58" s="93">
        <v>1750.962</v>
      </c>
      <c r="E58" s="91">
        <v>1.457</v>
      </c>
      <c r="F58" s="91">
        <v>10.215</v>
      </c>
      <c r="G58" s="91">
        <v>0.882</v>
      </c>
      <c r="H58" s="91"/>
      <c r="I58" s="93">
        <v>562.558</v>
      </c>
      <c r="J58" s="93">
        <v>0</v>
      </c>
      <c r="K58" s="93"/>
      <c r="L58" s="93">
        <v>1.6586</v>
      </c>
      <c r="M58" s="93">
        <v>30.658</v>
      </c>
      <c r="N58" s="87">
        <f>SUM(C58:M58)</f>
        <v>5284.6776</v>
      </c>
      <c r="O58" s="98">
        <v>-436.6586</v>
      </c>
      <c r="P58" s="90">
        <f t="shared" si="9"/>
        <v>4848.019</v>
      </c>
      <c r="Q58" s="78"/>
      <c r="R58" s="111">
        <f t="shared" si="10"/>
        <v>4848.019</v>
      </c>
      <c r="S58" s="90">
        <f t="shared" si="12"/>
        <v>0.30471521055939665</v>
      </c>
    </row>
    <row r="59" spans="1:19" ht="52.5" customHeight="1">
      <c r="A59" s="116"/>
      <c r="B59" s="123" t="s">
        <v>97</v>
      </c>
      <c r="C59" s="119">
        <v>698.644</v>
      </c>
      <c r="D59" s="93">
        <v>30.709</v>
      </c>
      <c r="E59" s="91">
        <v>21.342</v>
      </c>
      <c r="F59" s="91"/>
      <c r="G59" s="91"/>
      <c r="H59" s="91"/>
      <c r="I59" s="93">
        <v>1.723</v>
      </c>
      <c r="J59" s="93"/>
      <c r="K59" s="93"/>
      <c r="L59" s="93"/>
      <c r="M59" s="93"/>
      <c r="N59" s="87">
        <f>SUM(C59:M59)</f>
        <v>752.4179999999999</v>
      </c>
      <c r="O59" s="98">
        <v>-20.969969</v>
      </c>
      <c r="P59" s="90">
        <f>N59+O59</f>
        <v>731.4480309999999</v>
      </c>
      <c r="Q59" s="78"/>
      <c r="R59" s="111">
        <f t="shared" si="10"/>
        <v>731.4480309999999</v>
      </c>
      <c r="S59" s="90">
        <f>R59/$R$11*100</f>
        <v>0.045974106285355115</v>
      </c>
    </row>
    <row r="60" spans="1:19" ht="33" customHeight="1">
      <c r="A60" s="116"/>
      <c r="B60" s="123" t="s">
        <v>98</v>
      </c>
      <c r="C60" s="119">
        <v>926.572</v>
      </c>
      <c r="D60" s="93">
        <v>47.644</v>
      </c>
      <c r="E60" s="91"/>
      <c r="F60" s="91"/>
      <c r="G60" s="91"/>
      <c r="H60" s="91"/>
      <c r="I60" s="93">
        <v>4.956</v>
      </c>
      <c r="J60" s="93"/>
      <c r="K60" s="93"/>
      <c r="L60" s="93">
        <v>749.45988</v>
      </c>
      <c r="M60" s="93"/>
      <c r="N60" s="87">
        <f>SUM(C60:M60)</f>
        <v>1728.63188</v>
      </c>
      <c r="O60" s="98">
        <v>-904.18188</v>
      </c>
      <c r="P60" s="90">
        <f t="shared" si="9"/>
        <v>824.4499999999999</v>
      </c>
      <c r="Q60" s="78"/>
      <c r="R60" s="111">
        <f t="shared" si="10"/>
        <v>824.4499999999999</v>
      </c>
      <c r="S60" s="90">
        <f>R60/$R$11*100</f>
        <v>0.05181961030798239</v>
      </c>
    </row>
    <row r="61" spans="1:19" s="78" customFormat="1" ht="39" customHeight="1">
      <c r="A61" s="124"/>
      <c r="B61" s="125" t="s">
        <v>99</v>
      </c>
      <c r="C61" s="119">
        <v>245.209</v>
      </c>
      <c r="D61" s="93">
        <v>0</v>
      </c>
      <c r="E61" s="91"/>
      <c r="F61" s="91"/>
      <c r="G61" s="91"/>
      <c r="H61" s="91"/>
      <c r="I61" s="93">
        <v>103.09</v>
      </c>
      <c r="J61" s="90">
        <v>0</v>
      </c>
      <c r="K61" s="90"/>
      <c r="L61" s="93"/>
      <c r="M61" s="93"/>
      <c r="N61" s="87">
        <f t="shared" si="13"/>
        <v>348.299</v>
      </c>
      <c r="O61" s="98">
        <v>-61.99976</v>
      </c>
      <c r="P61" s="90">
        <f t="shared" si="9"/>
        <v>286.29924</v>
      </c>
      <c r="R61" s="111">
        <f t="shared" si="10"/>
        <v>286.29924</v>
      </c>
      <c r="S61" s="90">
        <f t="shared" si="12"/>
        <v>0.017994923947203017</v>
      </c>
    </row>
    <row r="62" spans="1:19" ht="19.5" customHeight="1">
      <c r="A62" s="116"/>
      <c r="B62" s="115" t="s">
        <v>100</v>
      </c>
      <c r="C62" s="90">
        <f>SUM(C63:C64)</f>
        <v>2574.5640000000003</v>
      </c>
      <c r="D62" s="90">
        <f>D63+D64</f>
        <v>7125.799</v>
      </c>
      <c r="E62" s="92">
        <f aca="true" t="shared" si="14" ref="E62:M62">E63+E64</f>
        <v>10.239</v>
      </c>
      <c r="F62" s="92">
        <f t="shared" si="14"/>
        <v>2.354</v>
      </c>
      <c r="G62" s="92">
        <f t="shared" si="14"/>
        <v>2.957</v>
      </c>
      <c r="H62" s="92">
        <f t="shared" si="14"/>
        <v>0</v>
      </c>
      <c r="I62" s="90">
        <f>I63+I64</f>
        <v>736.773</v>
      </c>
      <c r="J62" s="90">
        <f t="shared" si="14"/>
        <v>0</v>
      </c>
      <c r="K62" s="93">
        <f t="shared" si="14"/>
        <v>0</v>
      </c>
      <c r="L62" s="90">
        <f t="shared" si="14"/>
        <v>3311.49738</v>
      </c>
      <c r="M62" s="90">
        <f t="shared" si="14"/>
        <v>0</v>
      </c>
      <c r="N62" s="87">
        <f t="shared" si="13"/>
        <v>13764.183379999999</v>
      </c>
      <c r="O62" s="90">
        <f>O63+O64</f>
        <v>-18.830239999999996</v>
      </c>
      <c r="P62" s="90">
        <f t="shared" si="9"/>
        <v>13745.35314</v>
      </c>
      <c r="Q62" s="84">
        <f>Q63+Q64</f>
        <v>-38.36</v>
      </c>
      <c r="R62" s="111">
        <f>P62+Q62</f>
        <v>13706.993139999999</v>
      </c>
      <c r="S62" s="90">
        <f t="shared" si="12"/>
        <v>0.8615331954745443</v>
      </c>
    </row>
    <row r="63" spans="1:19" ht="19.5" customHeight="1">
      <c r="A63" s="116"/>
      <c r="B63" s="126" t="s">
        <v>101</v>
      </c>
      <c r="C63" s="93">
        <v>2525.349</v>
      </c>
      <c r="D63" s="119">
        <v>6991.41</v>
      </c>
      <c r="E63" s="91">
        <v>10.239</v>
      </c>
      <c r="F63" s="91">
        <v>2.354</v>
      </c>
      <c r="G63" s="91">
        <v>2.957</v>
      </c>
      <c r="H63" s="91"/>
      <c r="I63" s="93">
        <v>736.773</v>
      </c>
      <c r="J63" s="93"/>
      <c r="K63" s="90">
        <v>0</v>
      </c>
      <c r="L63" s="119">
        <v>3311.49738</v>
      </c>
      <c r="M63" s="119"/>
      <c r="N63" s="87">
        <f t="shared" si="13"/>
        <v>13580.57938</v>
      </c>
      <c r="O63" s="90">
        <v>-18.830239999999996</v>
      </c>
      <c r="P63" s="90">
        <f t="shared" si="9"/>
        <v>13561.74914</v>
      </c>
      <c r="Q63" s="78"/>
      <c r="R63" s="111">
        <f t="shared" si="10"/>
        <v>13561.74914</v>
      </c>
      <c r="S63" s="90">
        <f>R63/$R$11*100</f>
        <v>0.8524040942803268</v>
      </c>
    </row>
    <row r="64" spans="1:19" ht="19.5" customHeight="1">
      <c r="A64" s="116"/>
      <c r="B64" s="126" t="s">
        <v>102</v>
      </c>
      <c r="C64" s="119">
        <v>49.215</v>
      </c>
      <c r="D64" s="119">
        <v>134.38899999999998</v>
      </c>
      <c r="E64" s="122"/>
      <c r="F64" s="122">
        <v>0</v>
      </c>
      <c r="G64" s="122"/>
      <c r="H64" s="122"/>
      <c r="I64" s="93">
        <v>0</v>
      </c>
      <c r="J64" s="90"/>
      <c r="K64" s="90"/>
      <c r="L64" s="119"/>
      <c r="M64" s="119"/>
      <c r="N64" s="87">
        <f t="shared" si="13"/>
        <v>183.60399999999998</v>
      </c>
      <c r="O64" s="84"/>
      <c r="P64" s="90">
        <f t="shared" si="9"/>
        <v>183.60399999999998</v>
      </c>
      <c r="Q64" s="78">
        <v>-38.36</v>
      </c>
      <c r="R64" s="111">
        <f t="shared" si="10"/>
        <v>145.24399999999997</v>
      </c>
      <c r="S64" s="90">
        <f t="shared" si="12"/>
        <v>0.00912910119421747</v>
      </c>
    </row>
    <row r="65" spans="1:19" ht="23.25" customHeight="1">
      <c r="A65" s="116"/>
      <c r="B65" s="115" t="s">
        <v>80</v>
      </c>
      <c r="C65" s="111">
        <f>C66+C67</f>
        <v>620.598</v>
      </c>
      <c r="D65" s="111">
        <f>D66+D67</f>
        <v>1494.317</v>
      </c>
      <c r="E65" s="111">
        <f>E66+E67</f>
        <v>0</v>
      </c>
      <c r="F65" s="111">
        <f>F66+F67</f>
        <v>0</v>
      </c>
      <c r="G65" s="111">
        <f>G66+G67</f>
        <v>0</v>
      </c>
      <c r="H65" s="122"/>
      <c r="I65" s="111">
        <f>I66+I67</f>
        <v>0.01</v>
      </c>
      <c r="J65" s="90"/>
      <c r="K65" s="90">
        <f>K66+K67</f>
        <v>0</v>
      </c>
      <c r="L65" s="111">
        <f>L66+L67</f>
        <v>34.66415</v>
      </c>
      <c r="M65" s="111">
        <f>M66+M67</f>
        <v>568.196</v>
      </c>
      <c r="N65" s="87">
        <f t="shared" si="13"/>
        <v>2717.78515</v>
      </c>
      <c r="O65" s="111">
        <f>O66+O67</f>
        <v>-34.66415</v>
      </c>
      <c r="P65" s="90">
        <f t="shared" si="9"/>
        <v>2683.121</v>
      </c>
      <c r="Q65" s="111">
        <f>Q66+Q67</f>
        <v>-2683.1210000000005</v>
      </c>
      <c r="R65" s="111">
        <f t="shared" si="10"/>
        <v>0</v>
      </c>
      <c r="S65" s="90">
        <f t="shared" si="12"/>
        <v>0</v>
      </c>
    </row>
    <row r="66" spans="1:19" ht="15">
      <c r="A66" s="116"/>
      <c r="B66" s="127" t="s">
        <v>103</v>
      </c>
      <c r="C66" s="119">
        <v>0</v>
      </c>
      <c r="D66" s="119">
        <v>0</v>
      </c>
      <c r="E66" s="122">
        <v>0</v>
      </c>
      <c r="F66" s="122">
        <v>0</v>
      </c>
      <c r="G66" s="122"/>
      <c r="H66" s="122">
        <v>0</v>
      </c>
      <c r="I66" s="119"/>
      <c r="J66" s="90"/>
      <c r="K66" s="90"/>
      <c r="L66" s="119"/>
      <c r="M66" s="119">
        <v>158.204</v>
      </c>
      <c r="N66" s="87">
        <f t="shared" si="13"/>
        <v>158.204</v>
      </c>
      <c r="O66" s="78"/>
      <c r="P66" s="90">
        <f t="shared" si="9"/>
        <v>158.204</v>
      </c>
      <c r="Q66" s="78">
        <f>-P66</f>
        <v>-158.204</v>
      </c>
      <c r="R66" s="111"/>
      <c r="S66" s="90">
        <f t="shared" si="12"/>
        <v>0</v>
      </c>
    </row>
    <row r="67" spans="1:19" ht="19.5" customHeight="1">
      <c r="A67" s="116"/>
      <c r="B67" s="127" t="s">
        <v>104</v>
      </c>
      <c r="C67" s="119">
        <v>620.598</v>
      </c>
      <c r="D67" s="119">
        <v>1494.317</v>
      </c>
      <c r="E67" s="122">
        <v>0</v>
      </c>
      <c r="F67" s="122">
        <v>0</v>
      </c>
      <c r="G67" s="122"/>
      <c r="H67" s="122">
        <v>0</v>
      </c>
      <c r="I67" s="119">
        <v>0.01</v>
      </c>
      <c r="J67" s="90"/>
      <c r="K67" s="90"/>
      <c r="L67" s="119">
        <v>34.66415</v>
      </c>
      <c r="M67" s="119">
        <v>409.992</v>
      </c>
      <c r="N67" s="87">
        <f t="shared" si="13"/>
        <v>2559.5811500000004</v>
      </c>
      <c r="O67" s="98">
        <v>-34.66415</v>
      </c>
      <c r="P67" s="90">
        <f t="shared" si="9"/>
        <v>2524.9170000000004</v>
      </c>
      <c r="Q67" s="78">
        <f>-P67</f>
        <v>-2524.9170000000004</v>
      </c>
      <c r="R67" s="111">
        <f t="shared" si="10"/>
        <v>0</v>
      </c>
      <c r="S67" s="90">
        <f t="shared" si="12"/>
        <v>0</v>
      </c>
    </row>
    <row r="68" spans="1:19" ht="34.5" customHeight="1">
      <c r="A68" s="116"/>
      <c r="B68" s="128" t="s">
        <v>105</v>
      </c>
      <c r="C68" s="119">
        <v>-674.456486</v>
      </c>
      <c r="D68" s="119">
        <v>-310.690225</v>
      </c>
      <c r="E68" s="122">
        <v>-6.546</v>
      </c>
      <c r="F68" s="122">
        <v>-11.765</v>
      </c>
      <c r="G68" s="122">
        <v>-34.537</v>
      </c>
      <c r="H68" s="122"/>
      <c r="I68" s="122">
        <v>-63.921</v>
      </c>
      <c r="J68" s="122">
        <v>-0.002572</v>
      </c>
      <c r="K68" s="119"/>
      <c r="L68" s="119"/>
      <c r="M68" s="119"/>
      <c r="N68" s="87">
        <f t="shared" si="13"/>
        <v>-1101.9182830000002</v>
      </c>
      <c r="O68" s="78"/>
      <c r="P68" s="90">
        <f t="shared" si="9"/>
        <v>-1101.9182830000002</v>
      </c>
      <c r="Q68" s="78"/>
      <c r="R68" s="111">
        <f t="shared" si="10"/>
        <v>-1101.9182830000002</v>
      </c>
      <c r="S68" s="90">
        <f t="shared" si="12"/>
        <v>-0.06925947724701446</v>
      </c>
    </row>
    <row r="69" spans="2:19" ht="12" customHeight="1">
      <c r="B69" s="128"/>
      <c r="C69" s="119"/>
      <c r="D69" s="119"/>
      <c r="E69" s="122"/>
      <c r="F69" s="122"/>
      <c r="G69" s="122"/>
      <c r="H69" s="122"/>
      <c r="I69" s="5"/>
      <c r="J69" s="90"/>
      <c r="K69" s="119"/>
      <c r="L69" s="119"/>
      <c r="M69" s="119"/>
      <c r="N69" s="87">
        <f t="shared" si="13"/>
        <v>0</v>
      </c>
      <c r="O69" s="78"/>
      <c r="P69" s="90"/>
      <c r="Q69" s="78"/>
      <c r="R69" s="111"/>
      <c r="S69" s="90"/>
    </row>
    <row r="70" spans="2:19" ht="34.5" customHeight="1" thickBot="1">
      <c r="B70" s="129" t="s">
        <v>106</v>
      </c>
      <c r="C70" s="130">
        <f>C20-C47</f>
        <v>-42405.407710000014</v>
      </c>
      <c r="D70" s="130">
        <f>D20-D47</f>
        <v>7030.101701999993</v>
      </c>
      <c r="E70" s="131">
        <f>E20-E47</f>
        <v>-1988.0160000000033</v>
      </c>
      <c r="F70" s="131">
        <f>F20-F47</f>
        <v>463.04999999999995</v>
      </c>
      <c r="G70" s="131">
        <f>G20-G47</f>
        <v>-2954.6569999999956</v>
      </c>
      <c r="H70" s="131">
        <f>H20-H47</f>
        <v>0</v>
      </c>
      <c r="I70" s="130">
        <f>I20-I47</f>
        <v>1823.316999999999</v>
      </c>
      <c r="J70" s="130">
        <f>J20-J47</f>
        <v>21.45343699999998</v>
      </c>
      <c r="K70" s="130">
        <f>K20-K47</f>
        <v>48.039634680000006</v>
      </c>
      <c r="L70" s="130">
        <f>L20-L47</f>
        <v>14.40386800000033</v>
      </c>
      <c r="M70" s="130">
        <f>M20-M47</f>
        <v>-365.28600000000006</v>
      </c>
      <c r="N70" s="132">
        <f>SUM(C70:M70)</f>
        <v>-38313.00106832003</v>
      </c>
      <c r="O70" s="130">
        <f>O20-O47</f>
        <v>0</v>
      </c>
      <c r="P70" s="130">
        <f>P20-P47</f>
        <v>-38313.00106831998</v>
      </c>
      <c r="Q70" s="130">
        <f>Q20-Q47</f>
        <v>1098.7530000000006</v>
      </c>
      <c r="R70" s="130">
        <f>R20-R47</f>
        <v>-37214.248068319954</v>
      </c>
      <c r="S70" s="133">
        <f>R70/$R$11*100</f>
        <v>-2.3390476472859807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2023-07-24T07:37:17Z</cp:lastPrinted>
  <dcterms:created xsi:type="dcterms:W3CDTF">2023-07-24T07:29:56Z</dcterms:created>
  <dcterms:modified xsi:type="dcterms:W3CDTF">2023-07-24T07:37:22Z</dcterms:modified>
  <cp:category/>
  <cp:version/>
  <cp:contentType/>
  <cp:contentStatus/>
</cp:coreProperties>
</file>