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880" activeTab="0"/>
  </bookViews>
  <sheets>
    <sheet name="iul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'iulie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'iulie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<sst xmlns="http://schemas.openxmlformats.org/spreadsheetml/2006/main" count="115" uniqueCount="107">
  <si>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</si>
  <si>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</si>
  <si>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01.01 - 31.07.2023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</si>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</sst>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  <numFmt numFmtId="171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3\07%20iulie%202023\BGC%20-%2031%20iulie%20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23 "/>
      <sheetName val="UAT iulie 2023"/>
      <sheetName val="consolidari iulie"/>
      <sheetName val="iunie 2023  (valori)"/>
      <sheetName val="UAT iunie 2023 (valori)"/>
      <sheetName val="mai 2023  (valori)"/>
      <sheetName val="UAT mai 2023 (valori)"/>
      <sheetName val="Sinteza - An 2"/>
      <sheetName val="Sinteza - An 2 (engleza)"/>
      <sheetName val="2023 Engl"/>
      <sheetName val="2022 - 2023"/>
      <sheetName val="Progr.31.07.2023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iulie 2022 "/>
      <sheetName val="iulie 2022 leg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I6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X62" sqref="X62"/>
    </sheetView>
  </sheetViews>
  <sheetFormatPr defaultColWidth="9.140625" defaultRowHeight="19.5" customHeight="1" outlineLevelRow="1"/>
  <cols>
    <col min="1" max="1" width="3.8515625" style="10" customWidth="1"/>
    <col min="2" max="2" width="54.421875" style="14" customWidth="1"/>
    <col min="3" max="3" width="21.140625" style="14" customWidth="1"/>
    <col min="4" max="4" width="13.7109375" style="14" customWidth="1"/>
    <col min="5" max="5" width="16.00390625" style="134" customWidth="1"/>
    <col min="6" max="6" width="12.7109375" style="134" customWidth="1"/>
    <col min="7" max="7" width="15.7109375" style="134" customWidth="1"/>
    <col min="8" max="8" width="10.7109375" style="134" customWidth="1"/>
    <col min="9" max="9" width="15.8515625" style="14" customWidth="1"/>
    <col min="10" max="10" width="12.7109375" style="14" customWidth="1"/>
    <col min="11" max="11" width="12.8515625" style="14" customWidth="1"/>
    <col min="12" max="12" width="14.28125" style="14" customWidth="1"/>
    <col min="13" max="13" width="13.7109375" style="14" customWidth="1"/>
    <col min="14" max="14" width="14.00390625" style="8" customWidth="1"/>
    <col min="15" max="15" width="11.7109375" style="14" customWidth="1"/>
    <col min="16" max="16" width="12.7109375" style="8" customWidth="1"/>
    <col min="17" max="17" width="11.57421875" style="14" customWidth="1"/>
    <col min="18" max="18" width="15.7109375" style="15" customWidth="1"/>
    <col min="19" max="19" width="9.57421875" style="47" customWidth="1"/>
    <col min="20" max="16384" width="8.8515625" style="10" customWidth="1"/>
  </cols>
  <sheetData>
    <row r="1" spans="2:19" ht="23.25" customHeight="1">
      <c r="B1" s="9"/>
      <c r="C1" s="10"/>
      <c r="D1" s="10"/>
      <c r="E1" s="11"/>
      <c r="F1" s="11"/>
      <c r="G1" s="11"/>
      <c r="H1" s="12"/>
      <c r="I1" s="13"/>
      <c r="S1" s="16" t="s">
        <v>0</v>
      </c>
    </row>
    <row r="2" spans="2:19" ht="15" customHeight="1" hidden="1">
      <c r="B2" s="17"/>
      <c r="C2" s="18"/>
      <c r="D2" s="19"/>
      <c r="E2" s="20"/>
      <c r="F2" s="20"/>
      <c r="G2" s="20"/>
      <c r="H2" s="20"/>
      <c r="I2" s="18"/>
      <c r="J2" s="21"/>
      <c r="K2" s="19"/>
      <c r="L2" s="10"/>
      <c r="M2" s="10"/>
      <c r="N2" s="22"/>
      <c r="O2" s="1"/>
      <c r="P2" s="1"/>
      <c r="Q2" s="1"/>
      <c r="R2" s="1"/>
      <c r="S2" s="1"/>
    </row>
    <row r="3" spans="2:19" ht="22.5" customHeight="1" outlineLevel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5" outlineLevel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2:19" ht="15" outlineLevel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5" outlineLevel="1">
      <c r="B6" s="25"/>
      <c r="C6" s="26"/>
      <c r="D6" s="26"/>
      <c r="E6" s="27"/>
      <c r="F6" s="25"/>
      <c r="G6" s="25"/>
      <c r="H6" s="25"/>
      <c r="I6" s="28"/>
      <c r="J6" s="29"/>
      <c r="K6" s="30"/>
      <c r="L6" s="31"/>
      <c r="M6" s="31"/>
      <c r="N6" s="2"/>
      <c r="O6" s="25"/>
      <c r="P6" s="25"/>
      <c r="Q6" s="25"/>
      <c r="R6" s="25"/>
      <c r="S6" s="25"/>
    </row>
    <row r="7" spans="2:19" ht="15" outlineLevel="1">
      <c r="B7" s="32"/>
      <c r="C7" s="27"/>
      <c r="D7" s="27"/>
      <c r="E7" s="27"/>
      <c r="F7" s="27"/>
      <c r="G7" s="27"/>
      <c r="H7" s="33"/>
      <c r="I7" s="34"/>
      <c r="J7" s="35"/>
      <c r="K7" s="35"/>
      <c r="L7" s="33"/>
      <c r="M7" s="27"/>
      <c r="N7" s="33"/>
      <c r="P7" s="33"/>
      <c r="Q7" s="33"/>
      <c r="R7" s="25"/>
      <c r="S7" s="33"/>
    </row>
    <row r="8" spans="2:19" ht="0" customHeight="1" hidden="1" outlineLevel="1">
      <c r="B8" s="3"/>
      <c r="C8" s="27"/>
      <c r="D8" s="27"/>
      <c r="E8" s="27"/>
      <c r="F8" s="33"/>
      <c r="G8" s="27"/>
      <c r="H8" s="33"/>
      <c r="I8" s="35"/>
      <c r="J8" s="36"/>
      <c r="K8" s="37"/>
      <c r="L8" s="33"/>
      <c r="M8" s="33"/>
      <c r="N8" s="33"/>
      <c r="O8" s="33"/>
      <c r="P8" s="33"/>
      <c r="Q8" s="33"/>
      <c r="R8" s="25"/>
      <c r="S8" s="33"/>
    </row>
    <row r="9" spans="2:19" ht="15" outlineLevel="1">
      <c r="B9" s="38"/>
      <c r="C9" s="2"/>
      <c r="D9" s="2"/>
      <c r="E9" s="2"/>
      <c r="F9" s="2"/>
      <c r="G9" s="2"/>
      <c r="H9" s="2"/>
      <c r="I9" s="39"/>
      <c r="J9" s="40"/>
      <c r="K9" s="27"/>
      <c r="L9" s="41"/>
      <c r="M9" s="42"/>
      <c r="N9" s="33"/>
      <c r="O9" s="33"/>
      <c r="P9" s="33"/>
      <c r="Q9" s="33"/>
      <c r="R9" s="33"/>
      <c r="S9" s="33"/>
    </row>
    <row r="10" spans="2:14" ht="24" customHeight="1" outlineLevel="1">
      <c r="B10" s="38"/>
      <c r="C10" s="39"/>
      <c r="D10" s="2"/>
      <c r="E10" s="39"/>
      <c r="F10" s="2"/>
      <c r="G10" s="2"/>
      <c r="H10" s="2"/>
      <c r="I10" s="2"/>
      <c r="J10" s="29"/>
      <c r="K10" s="44"/>
      <c r="L10" s="45"/>
      <c r="M10" s="46"/>
      <c r="N10" s="31"/>
    </row>
    <row r="11" spans="2:19" ht="18.75" customHeight="1" outlineLevel="1">
      <c r="B11" s="38"/>
      <c r="C11" s="2"/>
      <c r="D11" s="2"/>
      <c r="E11" s="2"/>
      <c r="F11" s="2"/>
      <c r="G11" s="2"/>
      <c r="H11" s="2"/>
      <c r="I11" s="2"/>
      <c r="J11" s="46"/>
      <c r="K11" s="31"/>
      <c r="L11" s="45"/>
      <c r="M11" s="46"/>
      <c r="O11" s="48"/>
      <c r="P11" s="48"/>
      <c r="Q11" s="8" t="s">
        <v>3</v>
      </c>
      <c r="R11" s="49">
        <v>1591000</v>
      </c>
      <c r="S11" s="50"/>
    </row>
    <row r="12" spans="2:19" ht="15" outlineLevel="1">
      <c r="B12" s="38"/>
      <c r="C12" s="31"/>
      <c r="D12" s="31"/>
      <c r="E12" s="31"/>
      <c r="F12" s="31"/>
      <c r="G12" s="31"/>
      <c r="H12" s="51"/>
      <c r="I12" s="52"/>
      <c r="J12" s="10"/>
      <c r="K12" s="43"/>
      <c r="L12" s="41"/>
      <c r="M12" s="43"/>
      <c r="N12" s="21"/>
      <c r="O12" s="53"/>
      <c r="P12" s="54"/>
      <c r="Q12" s="53"/>
      <c r="R12" s="55"/>
      <c r="S12" s="56" t="s">
        <v>4</v>
      </c>
    </row>
    <row r="13" spans="2:19" ht="17.25">
      <c r="B13" s="58"/>
      <c r="C13" s="59" t="s">
        <v>5</v>
      </c>
      <c r="D13" s="59" t="s">
        <v>5</v>
      </c>
      <c r="E13" s="60" t="s">
        <v>5</v>
      </c>
      <c r="F13" s="60" t="s">
        <v>5</v>
      </c>
      <c r="G13" s="60" t="s">
        <v>6</v>
      </c>
      <c r="H13" s="60" t="s">
        <v>7</v>
      </c>
      <c r="I13" s="59" t="s">
        <v>5</v>
      </c>
      <c r="J13" s="59" t="s">
        <v>8</v>
      </c>
      <c r="K13" s="59" t="s">
        <v>9</v>
      </c>
      <c r="L13" s="59" t="s">
        <v>9</v>
      </c>
      <c r="M13" s="59" t="s">
        <v>10</v>
      </c>
      <c r="N13" s="61" t="s">
        <v>11</v>
      </c>
      <c r="O13" s="59" t="s">
        <v>12</v>
      </c>
      <c r="P13" s="62" t="s">
        <v>11</v>
      </c>
      <c r="Q13" s="59" t="s">
        <v>13</v>
      </c>
      <c r="R13" s="63" t="s">
        <v>14</v>
      </c>
      <c r="S13" s="63"/>
    </row>
    <row r="14" spans="2:19" ht="15" customHeight="1">
      <c r="B14" s="64"/>
      <c r="C14" s="65" t="s">
        <v>15</v>
      </c>
      <c r="D14" s="65" t="s">
        <v>16</v>
      </c>
      <c r="E14" s="66" t="s">
        <v>17</v>
      </c>
      <c r="F14" s="66" t="s">
        <v>18</v>
      </c>
      <c r="G14" s="66" t="s">
        <v>19</v>
      </c>
      <c r="H14" s="66" t="s">
        <v>20</v>
      </c>
      <c r="I14" s="65" t="s">
        <v>21</v>
      </c>
      <c r="J14" s="65" t="s">
        <v>20</v>
      </c>
      <c r="K14" s="65" t="s">
        <v>22</v>
      </c>
      <c r="L14" s="65" t="s">
        <v>23</v>
      </c>
      <c r="M14" s="67"/>
      <c r="N14" s="68"/>
      <c r="O14" s="65" t="s">
        <v>24</v>
      </c>
      <c r="P14" s="69" t="s">
        <v>25</v>
      </c>
      <c r="Q14" s="70" t="s">
        <v>26</v>
      </c>
      <c r="R14" s="71"/>
      <c r="S14" s="71"/>
    </row>
    <row r="15" spans="2:19" ht="15.75" customHeight="1">
      <c r="B15" s="72"/>
      <c r="C15" s="65" t="s">
        <v>27</v>
      </c>
      <c r="D15" s="65" t="s">
        <v>28</v>
      </c>
      <c r="E15" s="66" t="s">
        <v>29</v>
      </c>
      <c r="F15" s="66" t="s">
        <v>30</v>
      </c>
      <c r="G15" s="66" t="s">
        <v>31</v>
      </c>
      <c r="H15" s="66" t="s">
        <v>32</v>
      </c>
      <c r="I15" s="65" t="s">
        <v>33</v>
      </c>
      <c r="J15" s="65" t="s">
        <v>34</v>
      </c>
      <c r="K15" s="65" t="s">
        <v>35</v>
      </c>
      <c r="L15" s="65" t="s">
        <v>36</v>
      </c>
      <c r="M15" s="27"/>
      <c r="N15" s="68"/>
      <c r="O15" s="65" t="s">
        <v>37</v>
      </c>
      <c r="P15" s="69" t="s">
        <v>38</v>
      </c>
      <c r="Q15" s="70" t="s">
        <v>39</v>
      </c>
      <c r="R15" s="71"/>
      <c r="S15" s="71"/>
    </row>
    <row r="16" spans="2:19" ht="17.25">
      <c r="B16" s="73"/>
      <c r="C16" s="74"/>
      <c r="D16" s="65" t="s">
        <v>40</v>
      </c>
      <c r="E16" s="66" t="s">
        <v>41</v>
      </c>
      <c r="F16" s="66" t="s">
        <v>42</v>
      </c>
      <c r="G16" s="66" t="s">
        <v>43</v>
      </c>
      <c r="H16" s="66"/>
      <c r="I16" s="65" t="s">
        <v>44</v>
      </c>
      <c r="J16" s="65" t="s">
        <v>45</v>
      </c>
      <c r="K16" s="65"/>
      <c r="L16" s="65" t="s">
        <v>46</v>
      </c>
      <c r="M16" s="27"/>
      <c r="N16" s="68"/>
      <c r="O16" s="65" t="s">
        <v>47</v>
      </c>
      <c r="P16" s="68" t="s">
        <v>48</v>
      </c>
      <c r="Q16" s="70" t="s">
        <v>49</v>
      </c>
      <c r="R16" s="71"/>
      <c r="S16" s="71"/>
    </row>
    <row r="17" spans="2:19" ht="15.75" customHeight="1">
      <c r="B17" s="53"/>
      <c r="C17" s="10"/>
      <c r="D17" s="65" t="s">
        <v>50</v>
      </c>
      <c r="E17" s="66"/>
      <c r="F17" s="66"/>
      <c r="G17" s="66" t="s">
        <v>51</v>
      </c>
      <c r="H17" s="66"/>
      <c r="I17" s="65" t="s">
        <v>52</v>
      </c>
      <c r="J17" s="65"/>
      <c r="K17" s="65"/>
      <c r="L17" s="65" t="s">
        <v>53</v>
      </c>
      <c r="M17" s="65"/>
      <c r="N17" s="68"/>
      <c r="O17" s="65"/>
      <c r="P17" s="68"/>
      <c r="Q17" s="70"/>
      <c r="R17" s="75" t="s">
        <v>54</v>
      </c>
      <c r="S17" s="1" t="s">
        <v>55</v>
      </c>
    </row>
    <row r="18" spans="2:19" ht="51" customHeight="1">
      <c r="B18" s="76"/>
      <c r="C18" s="10"/>
      <c r="D18" s="77"/>
      <c r="E18" s="77"/>
      <c r="F18" s="77"/>
      <c r="G18" s="66" t="s">
        <v>56</v>
      </c>
      <c r="H18" s="66"/>
      <c r="I18" s="78" t="s">
        <v>57</v>
      </c>
      <c r="J18" s="65"/>
      <c r="K18" s="65"/>
      <c r="L18" s="78" t="s">
        <v>58</v>
      </c>
      <c r="M18" s="78"/>
      <c r="N18" s="68"/>
      <c r="O18" s="65"/>
      <c r="P18" s="68"/>
      <c r="Q18" s="70"/>
      <c r="R18" s="75"/>
      <c r="S18" s="1"/>
    </row>
    <row r="19" spans="2:19" ht="18" customHeight="1" thickBot="1">
      <c r="B19" s="135"/>
      <c r="C19" s="82"/>
      <c r="D19" s="136"/>
      <c r="E19" s="136"/>
      <c r="F19" s="136"/>
      <c r="G19" s="137"/>
      <c r="H19" s="137"/>
      <c r="I19" s="138"/>
      <c r="J19" s="139"/>
      <c r="K19" s="139"/>
      <c r="L19" s="138"/>
      <c r="M19" s="138"/>
      <c r="N19" s="140"/>
      <c r="O19" s="139"/>
      <c r="P19" s="140"/>
      <c r="Q19" s="141"/>
      <c r="R19" s="142"/>
      <c r="S19" s="143"/>
    </row>
    <row r="20" spans="2:19" s="83" customFormat="1" ht="30.75" customHeight="1" thickTop="1">
      <c r="B20" s="4" t="s">
        <v>59</v>
      </c>
      <c r="C20" s="5">
        <f>C21+C37+C38+C39+C40+C41+C42+C43+C44+C45</f>
        <v>138576.00992700004</v>
      </c>
      <c r="D20" s="5">
        <f>D21+D37+D38+D39+D40+D41+D42+D43+D44+D45</f>
        <v>74902.96784699999</v>
      </c>
      <c r="E20" s="5">
        <f aca="true" t="shared" si="0" ref="E20:L20">E21+E37+E38+E39+E40+E41+E42+E43+E44+E45</f>
        <v>65871.821612</v>
      </c>
      <c r="F20" s="5">
        <f t="shared" si="0"/>
        <v>1991.3719609999998</v>
      </c>
      <c r="G20" s="5">
        <f t="shared" si="0"/>
        <v>31342.831739</v>
      </c>
      <c r="H20" s="5">
        <f t="shared" si="0"/>
        <v>0</v>
      </c>
      <c r="I20" s="5">
        <f t="shared" si="0"/>
        <v>24999.660000000003</v>
      </c>
      <c r="J20" s="5">
        <f t="shared" si="0"/>
        <v>282.436336</v>
      </c>
      <c r="K20" s="5">
        <f t="shared" si="0"/>
        <v>410.72657854</v>
      </c>
      <c r="L20" s="5">
        <f t="shared" si="0"/>
        <v>6360.121456000001</v>
      </c>
      <c r="M20" s="6">
        <f>M21+M37+M38+M39+M40+M41+M42+M43+M44</f>
        <v>338.385</v>
      </c>
      <c r="N20" s="84">
        <f>SUM(C20:M20)</f>
        <v>345076.33245654</v>
      </c>
      <c r="O20" s="85">
        <f>O21+O37+O38+O41+O39</f>
        <v>-55184.34610481999</v>
      </c>
      <c r="P20" s="84">
        <f>N20+O20</f>
        <v>289891.98635172006</v>
      </c>
      <c r="Q20" s="85">
        <f>Q21+Q37+Q38+Q41+Q43</f>
        <v>-1833.003</v>
      </c>
      <c r="R20" s="86">
        <f>P20+Q20</f>
        <v>288058.98335172003</v>
      </c>
      <c r="S20" s="84">
        <f>R20/$R$11*100</f>
        <v>18.10553006610434</v>
      </c>
    </row>
    <row r="21" spans="2:19" s="87" customFormat="1" ht="18.75" customHeight="1">
      <c r="B21" s="79" t="s">
        <v>60</v>
      </c>
      <c r="C21" s="5">
        <f>C22+C35+C36</f>
        <v>120030.67347000001</v>
      </c>
      <c r="D21" s="5">
        <f>D22+D35+D36</f>
        <v>58518.186</v>
      </c>
      <c r="E21" s="6">
        <f>E22+E35+E36</f>
        <v>56172.880612</v>
      </c>
      <c r="F21" s="6">
        <f>F22+F35+F36</f>
        <v>1730.5549609999998</v>
      </c>
      <c r="G21" s="6">
        <f>G22+G35+G36</f>
        <v>27632.100739</v>
      </c>
      <c r="H21" s="6"/>
      <c r="I21" s="5">
        <f>I22+I35+I36</f>
        <v>9433.549</v>
      </c>
      <c r="J21" s="5"/>
      <c r="K21" s="88">
        <f>K22+K35+K36</f>
        <v>410.72657854</v>
      </c>
      <c r="L21" s="88">
        <f>L22+L35+L36</f>
        <v>1063.0778100000002</v>
      </c>
      <c r="M21" s="88">
        <f>M22+M35+M36</f>
        <v>326.217</v>
      </c>
      <c r="N21" s="84">
        <f aca="true" t="shared" si="1" ref="N21:N44">SUM(C21:M21)</f>
        <v>275317.96617054</v>
      </c>
      <c r="O21" s="5">
        <f>O22+O35+O36</f>
        <v>-12142.15867582</v>
      </c>
      <c r="P21" s="88">
        <f>N21+O21</f>
        <v>263175.80749472004</v>
      </c>
      <c r="Q21" s="5">
        <f>Q22+Q35+Q36</f>
        <v>0</v>
      </c>
      <c r="R21" s="89">
        <f aca="true" t="shared" si="2" ref="R21:R42">P21+Q21</f>
        <v>263175.80749472004</v>
      </c>
      <c r="S21" s="88">
        <f aca="true" t="shared" si="3" ref="S21:S43">R21/$R$11*100</f>
        <v>16.541534097719676</v>
      </c>
    </row>
    <row r="22" spans="2:19" ht="28.5" customHeight="1">
      <c r="B22" s="90" t="s">
        <v>61</v>
      </c>
      <c r="C22" s="91">
        <f>C23+C27+C28+C33+C34</f>
        <v>97418.37178000002</v>
      </c>
      <c r="D22" s="91">
        <f>D23+D27+D28+D33+D34</f>
        <v>45480.987</v>
      </c>
      <c r="E22" s="92">
        <f aca="true" t="shared" si="4" ref="E22:L22">E23+E27+E28+E33+E34</f>
        <v>0</v>
      </c>
      <c r="F22" s="92">
        <f t="shared" si="4"/>
        <v>0</v>
      </c>
      <c r="G22" s="93">
        <f t="shared" si="4"/>
        <v>2127.538</v>
      </c>
      <c r="H22" s="92">
        <f t="shared" si="4"/>
        <v>0</v>
      </c>
      <c r="I22" s="91">
        <f>I23+I27+I28+I33+I34</f>
        <v>769.235</v>
      </c>
      <c r="J22" s="57">
        <f t="shared" si="4"/>
        <v>0</v>
      </c>
      <c r="K22" s="57">
        <f t="shared" si="4"/>
        <v>0</v>
      </c>
      <c r="L22" s="57">
        <f t="shared" si="4"/>
        <v>0</v>
      </c>
      <c r="M22" s="57"/>
      <c r="N22" s="84">
        <f t="shared" si="1"/>
        <v>145796.13178</v>
      </c>
      <c r="O22" s="57">
        <f>O23+O27+O28+O33+O34</f>
        <v>0</v>
      </c>
      <c r="P22" s="91">
        <f aca="true" t="shared" si="5" ref="P22:P42">N22+O22</f>
        <v>145796.13178</v>
      </c>
      <c r="Q22" s="57">
        <f>Q23+Q27+Q28+Q33+Q34</f>
        <v>0</v>
      </c>
      <c r="R22" s="88">
        <f t="shared" si="2"/>
        <v>145796.13178</v>
      </c>
      <c r="S22" s="91">
        <f t="shared" si="3"/>
        <v>9.163804637335009</v>
      </c>
    </row>
    <row r="23" spans="2:19" ht="33.75" customHeight="1">
      <c r="B23" s="94" t="s">
        <v>62</v>
      </c>
      <c r="C23" s="91">
        <f aca="true" t="shared" si="6" ref="C23:H23">C24+C25+C26</f>
        <v>22154.456346000003</v>
      </c>
      <c r="D23" s="91">
        <f>D24+D25+D26</f>
        <v>24170.691</v>
      </c>
      <c r="E23" s="92">
        <f t="shared" si="6"/>
        <v>0</v>
      </c>
      <c r="F23" s="92">
        <f t="shared" si="6"/>
        <v>0</v>
      </c>
      <c r="G23" s="92">
        <f t="shared" si="6"/>
        <v>0</v>
      </c>
      <c r="H23" s="92">
        <f t="shared" si="6"/>
        <v>0</v>
      </c>
      <c r="I23" s="92">
        <f>I24+I25+I26</f>
        <v>0</v>
      </c>
      <c r="J23" s="57">
        <f>J24+J25+J26</f>
        <v>0</v>
      </c>
      <c r="K23" s="2">
        <f>K24+K25+K26</f>
        <v>0</v>
      </c>
      <c r="L23" s="57">
        <f>L24+L25+L26</f>
        <v>0</v>
      </c>
      <c r="M23" s="57">
        <f>M24+M25+M26</f>
        <v>0</v>
      </c>
      <c r="N23" s="84">
        <f t="shared" si="1"/>
        <v>46325.147346</v>
      </c>
      <c r="O23" s="57">
        <f>O24+O25+O26</f>
        <v>0</v>
      </c>
      <c r="P23" s="91">
        <f t="shared" si="5"/>
        <v>46325.147346</v>
      </c>
      <c r="Q23" s="57">
        <f>Q24+Q25+Q26</f>
        <v>0</v>
      </c>
      <c r="R23" s="88">
        <f t="shared" si="2"/>
        <v>46325.147346</v>
      </c>
      <c r="S23" s="91">
        <f>R23/$R$11*100</f>
        <v>2.9117000217473286</v>
      </c>
    </row>
    <row r="24" spans="2:19" ht="22.5" customHeight="1">
      <c r="B24" s="95" t="s">
        <v>63</v>
      </c>
      <c r="C24" s="2">
        <v>19266.253</v>
      </c>
      <c r="D24" s="2">
        <v>45.068</v>
      </c>
      <c r="E24" s="92"/>
      <c r="F24" s="92"/>
      <c r="G24" s="92"/>
      <c r="H24" s="92"/>
      <c r="I24" s="91"/>
      <c r="J24" s="2"/>
      <c r="K24" s="2"/>
      <c r="L24" s="2"/>
      <c r="M24" s="2"/>
      <c r="N24" s="84">
        <f t="shared" si="1"/>
        <v>19311.321</v>
      </c>
      <c r="O24" s="2"/>
      <c r="P24" s="91">
        <f t="shared" si="5"/>
        <v>19311.321</v>
      </c>
      <c r="Q24" s="2"/>
      <c r="R24" s="88">
        <f t="shared" si="2"/>
        <v>19311.321</v>
      </c>
      <c r="S24" s="91">
        <f>R24/$R$11*100</f>
        <v>1.2137851037083596</v>
      </c>
    </row>
    <row r="25" spans="2:19" ht="30" customHeight="1">
      <c r="B25" s="95" t="s">
        <v>64</v>
      </c>
      <c r="C25" s="2">
        <v>-260.961653999999</v>
      </c>
      <c r="D25" s="2">
        <v>24119.905</v>
      </c>
      <c r="E25" s="81"/>
      <c r="F25" s="81"/>
      <c r="G25" s="81"/>
      <c r="H25" s="81"/>
      <c r="I25" s="91"/>
      <c r="J25" s="2"/>
      <c r="K25" s="2"/>
      <c r="L25" s="2"/>
      <c r="M25" s="2"/>
      <c r="N25" s="84">
        <f t="shared" si="1"/>
        <v>23858.943346</v>
      </c>
      <c r="O25" s="2"/>
      <c r="P25" s="91">
        <f t="shared" si="5"/>
        <v>23858.943346</v>
      </c>
      <c r="Q25" s="2"/>
      <c r="R25" s="88">
        <f t="shared" si="2"/>
        <v>23858.943346</v>
      </c>
      <c r="S25" s="91">
        <f>R25/$R$11*100</f>
        <v>1.499619317787555</v>
      </c>
    </row>
    <row r="26" spans="2:19" ht="36" customHeight="1">
      <c r="B26" s="96" t="s">
        <v>65</v>
      </c>
      <c r="C26" s="2">
        <v>3149.165</v>
      </c>
      <c r="D26" s="2">
        <v>5.718</v>
      </c>
      <c r="E26" s="81"/>
      <c r="F26" s="81"/>
      <c r="G26" s="81"/>
      <c r="H26" s="81"/>
      <c r="I26" s="91"/>
      <c r="J26" s="2"/>
      <c r="K26" s="2"/>
      <c r="L26" s="2"/>
      <c r="M26" s="2"/>
      <c r="N26" s="84">
        <f t="shared" si="1"/>
        <v>3154.883</v>
      </c>
      <c r="O26" s="2"/>
      <c r="P26" s="91">
        <f t="shared" si="5"/>
        <v>3154.883</v>
      </c>
      <c r="Q26" s="2"/>
      <c r="R26" s="88">
        <f t="shared" si="2"/>
        <v>3154.883</v>
      </c>
      <c r="S26" s="91">
        <f t="shared" si="3"/>
        <v>0.19829560025141418</v>
      </c>
    </row>
    <row r="27" spans="2:19" ht="23.25" customHeight="1">
      <c r="B27" s="94" t="s">
        <v>66</v>
      </c>
      <c r="C27" s="2">
        <v>-16.892</v>
      </c>
      <c r="D27" s="2">
        <v>5842.237</v>
      </c>
      <c r="E27" s="92"/>
      <c r="F27" s="92"/>
      <c r="G27" s="92"/>
      <c r="H27" s="92"/>
      <c r="I27" s="91"/>
      <c r="J27" s="2"/>
      <c r="K27" s="2"/>
      <c r="L27" s="2"/>
      <c r="M27" s="2"/>
      <c r="N27" s="84">
        <f t="shared" si="1"/>
        <v>5825.345</v>
      </c>
      <c r="O27" s="2"/>
      <c r="P27" s="91">
        <f t="shared" si="5"/>
        <v>5825.345</v>
      </c>
      <c r="Q27" s="2"/>
      <c r="R27" s="88">
        <f t="shared" si="2"/>
        <v>5825.345</v>
      </c>
      <c r="S27" s="91">
        <f t="shared" si="3"/>
        <v>0.3661436203645506</v>
      </c>
    </row>
    <row r="28" spans="2:19" ht="36.75" customHeight="1">
      <c r="B28" s="97" t="s">
        <v>67</v>
      </c>
      <c r="C28" s="98">
        <f>SUM(C29:C32)</f>
        <v>74236.55643400001</v>
      </c>
      <c r="D28" s="98">
        <f>D29+D30+D31+D32</f>
        <v>15207.194</v>
      </c>
      <c r="E28" s="81">
        <f aca="true" t="shared" si="7" ref="E28:M28">E29+E30+E31+E32</f>
        <v>0</v>
      </c>
      <c r="F28" s="81">
        <f t="shared" si="7"/>
        <v>0</v>
      </c>
      <c r="G28" s="99">
        <f t="shared" si="7"/>
        <v>2127.538</v>
      </c>
      <c r="H28" s="81">
        <f t="shared" si="7"/>
        <v>0</v>
      </c>
      <c r="I28" s="98">
        <f>I29+I30+I31+I32</f>
        <v>159.904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84">
        <f t="shared" si="1"/>
        <v>91731.19243400001</v>
      </c>
      <c r="O28" s="2">
        <f>O29+O30+O31</f>
        <v>0</v>
      </c>
      <c r="P28" s="91">
        <f t="shared" si="5"/>
        <v>91731.19243400001</v>
      </c>
      <c r="Q28" s="2">
        <f>Q29+Q30+Q31</f>
        <v>0</v>
      </c>
      <c r="R28" s="88">
        <f t="shared" si="2"/>
        <v>91731.19243400001</v>
      </c>
      <c r="S28" s="91">
        <f>R28/$R$11*100</f>
        <v>5.76563120263985</v>
      </c>
    </row>
    <row r="29" spans="2:19" ht="25.5" customHeight="1">
      <c r="B29" s="95" t="s">
        <v>68</v>
      </c>
      <c r="C29" s="2">
        <v>44388.166000000005</v>
      </c>
      <c r="D29" s="2">
        <v>13282.13</v>
      </c>
      <c r="E29" s="92"/>
      <c r="F29" s="92"/>
      <c r="G29" s="92"/>
      <c r="H29" s="92"/>
      <c r="I29" s="91"/>
      <c r="J29" s="2"/>
      <c r="K29" s="2"/>
      <c r="L29" s="2"/>
      <c r="M29" s="2"/>
      <c r="N29" s="84">
        <f t="shared" si="1"/>
        <v>57670.296</v>
      </c>
      <c r="O29" s="2"/>
      <c r="P29" s="91">
        <f t="shared" si="5"/>
        <v>57670.296</v>
      </c>
      <c r="Q29" s="2"/>
      <c r="R29" s="88">
        <f t="shared" si="2"/>
        <v>57670.296</v>
      </c>
      <c r="S29" s="91">
        <f>R29/$R$11*100</f>
        <v>3.6247829038340664</v>
      </c>
    </row>
    <row r="30" spans="2:19" ht="20.25" customHeight="1">
      <c r="B30" s="95" t="s">
        <v>69</v>
      </c>
      <c r="C30" s="2">
        <v>20678.239</v>
      </c>
      <c r="D30" s="2"/>
      <c r="E30" s="81"/>
      <c r="F30" s="81"/>
      <c r="G30" s="81"/>
      <c r="H30" s="81"/>
      <c r="I30" s="81"/>
      <c r="J30" s="2"/>
      <c r="K30" s="2"/>
      <c r="L30" s="2"/>
      <c r="M30" s="2"/>
      <c r="N30" s="84">
        <f t="shared" si="1"/>
        <v>20678.239</v>
      </c>
      <c r="O30" s="2"/>
      <c r="P30" s="91">
        <f t="shared" si="5"/>
        <v>20678.239</v>
      </c>
      <c r="Q30" s="2"/>
      <c r="R30" s="88">
        <f t="shared" si="2"/>
        <v>20678.239</v>
      </c>
      <c r="S30" s="91">
        <f t="shared" si="3"/>
        <v>1.2997007542426149</v>
      </c>
    </row>
    <row r="31" spans="2:19" s="100" customFormat="1" ht="36.75" customHeight="1">
      <c r="B31" s="101" t="s">
        <v>70</v>
      </c>
      <c r="C31" s="2">
        <v>6643.188434</v>
      </c>
      <c r="D31" s="2">
        <v>78.896</v>
      </c>
      <c r="E31" s="81"/>
      <c r="F31" s="81">
        <v>0</v>
      </c>
      <c r="G31" s="81">
        <v>2127.538</v>
      </c>
      <c r="H31" s="81"/>
      <c r="I31" s="2">
        <v>0</v>
      </c>
      <c r="J31" s="2"/>
      <c r="K31" s="2"/>
      <c r="L31" s="2"/>
      <c r="M31" s="2"/>
      <c r="N31" s="84">
        <f t="shared" si="1"/>
        <v>8849.622433999999</v>
      </c>
      <c r="O31" s="2"/>
      <c r="P31" s="91">
        <f t="shared" si="5"/>
        <v>8849.622433999999</v>
      </c>
      <c r="Q31" s="2"/>
      <c r="R31" s="88">
        <f t="shared" si="2"/>
        <v>8849.622433999999</v>
      </c>
      <c r="S31" s="91">
        <f t="shared" si="3"/>
        <v>0.5562301969830294</v>
      </c>
    </row>
    <row r="32" spans="2:19" ht="58.5" customHeight="1">
      <c r="B32" s="101" t="s">
        <v>71</v>
      </c>
      <c r="C32" s="2">
        <v>2526.963</v>
      </c>
      <c r="D32" s="2">
        <v>1846.168</v>
      </c>
      <c r="E32" s="81"/>
      <c r="F32" s="81"/>
      <c r="G32" s="81"/>
      <c r="H32" s="81"/>
      <c r="I32" s="2">
        <v>159.904</v>
      </c>
      <c r="J32" s="102"/>
      <c r="K32" s="2"/>
      <c r="L32" s="2"/>
      <c r="M32" s="2"/>
      <c r="N32" s="84">
        <f t="shared" si="1"/>
        <v>4533.035</v>
      </c>
      <c r="O32" s="2"/>
      <c r="P32" s="91">
        <f t="shared" si="5"/>
        <v>4533.035</v>
      </c>
      <c r="Q32" s="2"/>
      <c r="R32" s="88">
        <f t="shared" si="2"/>
        <v>4533.035</v>
      </c>
      <c r="S32" s="91">
        <f t="shared" si="3"/>
        <v>0.28491734758013826</v>
      </c>
    </row>
    <row r="33" spans="2:19" ht="36" customHeight="1">
      <c r="B33" s="97" t="s">
        <v>72</v>
      </c>
      <c r="C33" s="2">
        <v>1004.725</v>
      </c>
      <c r="D33" s="2">
        <v>0</v>
      </c>
      <c r="E33" s="81"/>
      <c r="F33" s="81"/>
      <c r="G33" s="81"/>
      <c r="H33" s="81"/>
      <c r="I33" s="2">
        <v>0</v>
      </c>
      <c r="J33" s="2"/>
      <c r="K33" s="2"/>
      <c r="L33" s="2"/>
      <c r="M33" s="2"/>
      <c r="N33" s="84">
        <f t="shared" si="1"/>
        <v>1004.725</v>
      </c>
      <c r="O33" s="2"/>
      <c r="P33" s="91">
        <f t="shared" si="5"/>
        <v>1004.725</v>
      </c>
      <c r="Q33" s="2"/>
      <c r="R33" s="88">
        <f t="shared" si="2"/>
        <v>1004.725</v>
      </c>
      <c r="S33" s="91">
        <f t="shared" si="3"/>
        <v>0.06315053425518541</v>
      </c>
    </row>
    <row r="34" spans="2:19" ht="33" customHeight="1">
      <c r="B34" s="103" t="s">
        <v>73</v>
      </c>
      <c r="C34" s="2">
        <v>39.526</v>
      </c>
      <c r="D34" s="2">
        <v>260.865</v>
      </c>
      <c r="E34" s="81"/>
      <c r="F34" s="81"/>
      <c r="G34" s="81"/>
      <c r="H34" s="81"/>
      <c r="I34" s="2">
        <v>609.331</v>
      </c>
      <c r="J34" s="2"/>
      <c r="K34" s="2"/>
      <c r="L34" s="2"/>
      <c r="M34" s="2"/>
      <c r="N34" s="84">
        <f t="shared" si="1"/>
        <v>909.722</v>
      </c>
      <c r="O34" s="2"/>
      <c r="P34" s="91">
        <f t="shared" si="5"/>
        <v>909.722</v>
      </c>
      <c r="Q34" s="2"/>
      <c r="R34" s="88">
        <f t="shared" si="2"/>
        <v>909.722</v>
      </c>
      <c r="S34" s="91">
        <f t="shared" si="3"/>
        <v>0.057179258328095534</v>
      </c>
    </row>
    <row r="35" spans="2:19" ht="27.75" customHeight="1">
      <c r="B35" s="104" t="s">
        <v>74</v>
      </c>
      <c r="C35" s="2">
        <v>7342.86269</v>
      </c>
      <c r="D35" s="2"/>
      <c r="E35" s="81">
        <v>56095.833612</v>
      </c>
      <c r="F35" s="81">
        <v>1717.7459609999999</v>
      </c>
      <c r="G35" s="81">
        <v>25458.656739000002</v>
      </c>
      <c r="H35" s="81"/>
      <c r="I35" s="2">
        <v>1.099</v>
      </c>
      <c r="J35" s="2"/>
      <c r="K35" s="2"/>
      <c r="L35" s="2"/>
      <c r="M35" s="2"/>
      <c r="N35" s="84">
        <f>SUM(C35:M35)</f>
        <v>90616.198002</v>
      </c>
      <c r="O35" s="105">
        <v>-55.345</v>
      </c>
      <c r="P35" s="91">
        <f t="shared" si="5"/>
        <v>90560.853002</v>
      </c>
      <c r="Q35" s="2"/>
      <c r="R35" s="88">
        <f t="shared" si="2"/>
        <v>90560.853002</v>
      </c>
      <c r="S35" s="91">
        <f>R35/$R$11*100</f>
        <v>5.692071213199245</v>
      </c>
    </row>
    <row r="36" spans="2:19" ht="27" customHeight="1">
      <c r="B36" s="106" t="s">
        <v>75</v>
      </c>
      <c r="C36" s="2">
        <v>15269.439</v>
      </c>
      <c r="D36" s="2">
        <v>13037.199</v>
      </c>
      <c r="E36" s="2">
        <v>77.047</v>
      </c>
      <c r="F36" s="2">
        <v>12.809</v>
      </c>
      <c r="G36" s="2">
        <v>45.906</v>
      </c>
      <c r="H36" s="81"/>
      <c r="I36" s="2">
        <v>8663.215</v>
      </c>
      <c r="J36" s="107"/>
      <c r="K36" s="2">
        <v>410.72657854</v>
      </c>
      <c r="L36" s="2">
        <v>1063.0778100000002</v>
      </c>
      <c r="M36" s="2">
        <v>326.217</v>
      </c>
      <c r="N36" s="84">
        <f t="shared" si="1"/>
        <v>38905.63638854</v>
      </c>
      <c r="O36" s="105">
        <v>-12086.81367582</v>
      </c>
      <c r="P36" s="91">
        <f t="shared" si="5"/>
        <v>26818.82271272</v>
      </c>
      <c r="Q36" s="2"/>
      <c r="R36" s="88">
        <f t="shared" si="2"/>
        <v>26818.82271272</v>
      </c>
      <c r="S36" s="91">
        <f t="shared" si="3"/>
        <v>1.685658247185418</v>
      </c>
    </row>
    <row r="37" spans="2:19" ht="24" customHeight="1">
      <c r="B37" s="108" t="s">
        <v>76</v>
      </c>
      <c r="C37" s="2"/>
      <c r="D37" s="2">
        <v>10191.578921</v>
      </c>
      <c r="E37" s="81">
        <v>9671.422</v>
      </c>
      <c r="F37" s="81">
        <v>36.495</v>
      </c>
      <c r="G37" s="81">
        <v>3709.585</v>
      </c>
      <c r="H37" s="81"/>
      <c r="I37" s="2">
        <v>14102.542</v>
      </c>
      <c r="J37" s="2">
        <v>33.520862</v>
      </c>
      <c r="K37" s="2"/>
      <c r="L37" s="2">
        <v>5297.043646</v>
      </c>
      <c r="M37" s="7"/>
      <c r="N37" s="84">
        <f t="shared" si="1"/>
        <v>43042.18742899999</v>
      </c>
      <c r="O37" s="98">
        <f>-N37</f>
        <v>-43042.18742899999</v>
      </c>
      <c r="P37" s="91">
        <f t="shared" si="5"/>
        <v>0</v>
      </c>
      <c r="Q37" s="2"/>
      <c r="R37" s="88">
        <f t="shared" si="2"/>
        <v>0</v>
      </c>
      <c r="S37" s="91">
        <f t="shared" si="3"/>
        <v>0</v>
      </c>
    </row>
    <row r="38" spans="2:19" ht="23.25" customHeight="1">
      <c r="B38" s="109" t="s">
        <v>77</v>
      </c>
      <c r="C38" s="2">
        <v>161.569</v>
      </c>
      <c r="D38" s="2">
        <v>227.419</v>
      </c>
      <c r="E38" s="81"/>
      <c r="F38" s="81"/>
      <c r="G38" s="81"/>
      <c r="H38" s="81"/>
      <c r="I38" s="2">
        <v>329.908</v>
      </c>
      <c r="J38" s="107"/>
      <c r="K38" s="2"/>
      <c r="L38" s="2"/>
      <c r="M38" s="2"/>
      <c r="N38" s="84">
        <f t="shared" si="1"/>
        <v>718.896</v>
      </c>
      <c r="O38" s="2">
        <v>0</v>
      </c>
      <c r="P38" s="91">
        <f t="shared" si="5"/>
        <v>718.896</v>
      </c>
      <c r="Q38" s="2"/>
      <c r="R38" s="88">
        <f t="shared" si="2"/>
        <v>718.896</v>
      </c>
      <c r="S38" s="91">
        <f t="shared" si="3"/>
        <v>0.045185166561910746</v>
      </c>
    </row>
    <row r="39" spans="2:19" ht="20.25" customHeight="1">
      <c r="B39" s="55" t="s">
        <v>78</v>
      </c>
      <c r="C39" s="2"/>
      <c r="D39" s="2">
        <v>0</v>
      </c>
      <c r="E39" s="2"/>
      <c r="F39" s="2"/>
      <c r="G39" s="2">
        <v>0</v>
      </c>
      <c r="H39" s="2"/>
      <c r="I39" s="2"/>
      <c r="J39" s="2">
        <v>0</v>
      </c>
      <c r="K39" s="2"/>
      <c r="L39" s="2">
        <v>0</v>
      </c>
      <c r="M39" s="2"/>
      <c r="N39" s="84">
        <f t="shared" si="1"/>
        <v>0</v>
      </c>
      <c r="O39" s="98"/>
      <c r="P39" s="91">
        <f t="shared" si="5"/>
        <v>0</v>
      </c>
      <c r="Q39" s="2"/>
      <c r="R39" s="88">
        <f t="shared" si="2"/>
        <v>0</v>
      </c>
      <c r="S39" s="91">
        <f t="shared" si="3"/>
        <v>0</v>
      </c>
    </row>
    <row r="40" spans="2:19" ht="33" customHeight="1">
      <c r="B40" s="110" t="s">
        <v>79</v>
      </c>
      <c r="C40" s="2">
        <v>1136.716</v>
      </c>
      <c r="D40" s="2">
        <v>10.116025</v>
      </c>
      <c r="E40" s="2">
        <v>0</v>
      </c>
      <c r="F40" s="2">
        <v>0</v>
      </c>
      <c r="G40" s="2">
        <v>0</v>
      </c>
      <c r="H40" s="2"/>
      <c r="I40" s="2">
        <v>10.437</v>
      </c>
      <c r="J40" s="2">
        <v>0.143176</v>
      </c>
      <c r="K40" s="2"/>
      <c r="L40" s="2"/>
      <c r="M40" s="2"/>
      <c r="N40" s="84">
        <f t="shared" si="1"/>
        <v>1157.4122009999999</v>
      </c>
      <c r="O40" s="2"/>
      <c r="P40" s="91">
        <f t="shared" si="5"/>
        <v>1157.4122009999999</v>
      </c>
      <c r="Q40" s="2"/>
      <c r="R40" s="88">
        <f t="shared" si="2"/>
        <v>1157.4122009999999</v>
      </c>
      <c r="S40" s="91">
        <f t="shared" si="3"/>
        <v>0.07274746706473914</v>
      </c>
    </row>
    <row r="41" spans="2:19" ht="24" customHeight="1">
      <c r="B41" s="55" t="s">
        <v>80</v>
      </c>
      <c r="C41" s="2">
        <v>1820.835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2">
        <v>12.168</v>
      </c>
      <c r="N41" s="84">
        <f>SUM(C41:M41)</f>
        <v>1833.003</v>
      </c>
      <c r="O41" s="2"/>
      <c r="P41" s="91">
        <f t="shared" si="5"/>
        <v>1833.003</v>
      </c>
      <c r="Q41" s="2">
        <f>-P41</f>
        <v>-1833.003</v>
      </c>
      <c r="R41" s="111">
        <f t="shared" si="2"/>
        <v>0</v>
      </c>
      <c r="S41" s="91">
        <f t="shared" si="3"/>
        <v>0</v>
      </c>
    </row>
    <row r="42" spans="2:19" ht="22.5" customHeight="1">
      <c r="B42" s="112" t="s">
        <v>81</v>
      </c>
      <c r="C42" s="2">
        <v>-149.898</v>
      </c>
      <c r="D42" s="2">
        <v>0.025</v>
      </c>
      <c r="E42" s="2"/>
      <c r="F42" s="2"/>
      <c r="G42" s="2"/>
      <c r="H42" s="2"/>
      <c r="I42" s="2">
        <v>0</v>
      </c>
      <c r="J42" s="2"/>
      <c r="K42" s="2"/>
      <c r="L42" s="2"/>
      <c r="M42" s="2"/>
      <c r="N42" s="84">
        <f t="shared" si="1"/>
        <v>-149.873</v>
      </c>
      <c r="O42" s="2"/>
      <c r="P42" s="91">
        <f t="shared" si="5"/>
        <v>-149.873</v>
      </c>
      <c r="Q42" s="2"/>
      <c r="R42" s="111">
        <f t="shared" si="2"/>
        <v>-149.873</v>
      </c>
      <c r="S42" s="91">
        <f t="shared" si="3"/>
        <v>-0.009420050282840979</v>
      </c>
    </row>
    <row r="43" spans="2:19" ht="26.25" customHeight="1">
      <c r="B43" s="112" t="s">
        <v>82</v>
      </c>
      <c r="C43" s="2">
        <v>-44.999543</v>
      </c>
      <c r="D43" s="2">
        <v>53.459999999999994</v>
      </c>
      <c r="E43" s="2">
        <v>0</v>
      </c>
      <c r="F43" s="2">
        <v>0</v>
      </c>
      <c r="G43" s="2"/>
      <c r="H43" s="2"/>
      <c r="I43" s="2">
        <v>46.537</v>
      </c>
      <c r="J43" s="2"/>
      <c r="K43" s="2"/>
      <c r="L43" s="2"/>
      <c r="M43" s="2"/>
      <c r="N43" s="84">
        <f t="shared" si="1"/>
        <v>54.99745699999999</v>
      </c>
      <c r="O43" s="2"/>
      <c r="P43" s="91">
        <f>N43+O43</f>
        <v>54.99745699999999</v>
      </c>
      <c r="Q43" s="2"/>
      <c r="R43" s="111">
        <f>P43+Q43</f>
        <v>54.99745699999999</v>
      </c>
      <c r="S43" s="91">
        <f t="shared" si="3"/>
        <v>0.0034567854808296664</v>
      </c>
    </row>
    <row r="44" spans="2:19" ht="51" customHeight="1">
      <c r="B44" s="112" t="s">
        <v>83</v>
      </c>
      <c r="C44" s="2">
        <v>14929.175</v>
      </c>
      <c r="D44" s="2">
        <v>5902.182901</v>
      </c>
      <c r="E44" s="2">
        <v>6.953</v>
      </c>
      <c r="F44" s="2">
        <v>224.32200000000003</v>
      </c>
      <c r="G44" s="2">
        <v>1.1460000000000004</v>
      </c>
      <c r="H44" s="2"/>
      <c r="I44" s="2">
        <v>1076.687</v>
      </c>
      <c r="J44" s="2">
        <v>248.772298</v>
      </c>
      <c r="K44" s="2"/>
      <c r="L44" s="2"/>
      <c r="M44" s="2"/>
      <c r="N44" s="84">
        <f t="shared" si="1"/>
        <v>22389.238199000003</v>
      </c>
      <c r="O44" s="2"/>
      <c r="P44" s="91">
        <f>N44+O44</f>
        <v>22389.238199000003</v>
      </c>
      <c r="Q44" s="2"/>
      <c r="R44" s="111">
        <f>P44+Q44</f>
        <v>22389.238199000003</v>
      </c>
      <c r="S44" s="91">
        <f>R44/$R$11*100</f>
        <v>1.4072431300439976</v>
      </c>
    </row>
    <row r="45" spans="2:19" ht="36" customHeight="1">
      <c r="B45" s="113" t="s">
        <v>84</v>
      </c>
      <c r="C45" s="2">
        <v>691.9389999999985</v>
      </c>
      <c r="D45" s="2"/>
      <c r="E45" s="2">
        <v>20.566</v>
      </c>
      <c r="F45" s="2">
        <v>0</v>
      </c>
      <c r="G45" s="2"/>
      <c r="H45" s="114"/>
      <c r="I45" s="114"/>
      <c r="J45" s="114"/>
      <c r="K45" s="114"/>
      <c r="L45" s="114"/>
      <c r="M45" s="114"/>
      <c r="N45" s="84">
        <f>SUM(C45:M45)</f>
        <v>712.5049999999985</v>
      </c>
      <c r="O45" s="2"/>
      <c r="P45" s="91">
        <f>N45+O45</f>
        <v>712.5049999999985</v>
      </c>
      <c r="Q45" s="2"/>
      <c r="R45" s="111">
        <f>P45+Q45</f>
        <v>712.5049999999985</v>
      </c>
      <c r="S45" s="91">
        <f>R45/$R$11*100</f>
        <v>0.04478346951602756</v>
      </c>
    </row>
    <row r="46" spans="2:19" ht="36" customHeight="1">
      <c r="B46" s="113"/>
      <c r="C46" s="2"/>
      <c r="D46" s="2"/>
      <c r="E46" s="2"/>
      <c r="F46" s="2"/>
      <c r="G46" s="2"/>
      <c r="H46" s="114"/>
      <c r="I46" s="114"/>
      <c r="J46" s="114"/>
      <c r="K46" s="114"/>
      <c r="L46" s="114"/>
      <c r="M46" s="114"/>
      <c r="N46" s="84"/>
      <c r="O46" s="2"/>
      <c r="P46" s="91"/>
      <c r="Q46" s="2"/>
      <c r="R46" s="111"/>
      <c r="S46" s="91"/>
    </row>
    <row r="47" spans="2:19" s="87" customFormat="1" ht="30.75" customHeight="1">
      <c r="B47" s="4" t="s">
        <v>85</v>
      </c>
      <c r="C47" s="5">
        <f>C48+C62+C65+C68</f>
        <v>181988.71815000006</v>
      </c>
      <c r="D47" s="5">
        <f aca="true" t="shared" si="8" ref="D47:M47">D48+D62+D65+D68+D69</f>
        <v>68859.752035</v>
      </c>
      <c r="E47" s="5">
        <f t="shared" si="8"/>
        <v>66875.35505900001</v>
      </c>
      <c r="F47" s="5">
        <f t="shared" si="8"/>
        <v>1419.271961</v>
      </c>
      <c r="G47" s="5">
        <f t="shared" si="8"/>
        <v>35046.196739</v>
      </c>
      <c r="H47" s="5">
        <f t="shared" si="8"/>
        <v>0</v>
      </c>
      <c r="I47" s="5">
        <f t="shared" si="8"/>
        <v>23022.488999999998</v>
      </c>
      <c r="J47" s="5">
        <f t="shared" si="8"/>
        <v>259.596707</v>
      </c>
      <c r="K47" s="5">
        <f t="shared" si="8"/>
        <v>334.67900000000003</v>
      </c>
      <c r="L47" s="88">
        <f t="shared" si="8"/>
        <v>6335.161979999999</v>
      </c>
      <c r="M47" s="88">
        <f t="shared" si="8"/>
        <v>867.5709999999999</v>
      </c>
      <c r="N47" s="88">
        <f>SUM(C47:M47)</f>
        <v>385008.791631</v>
      </c>
      <c r="O47" s="5">
        <f>O48+O62+O65+O68+O69</f>
        <v>-55184.34610482001</v>
      </c>
      <c r="P47" s="88">
        <f aca="true" t="shared" si="9" ref="P47:P68">N47+O47</f>
        <v>329824.44552618</v>
      </c>
      <c r="Q47" s="5">
        <f>Q48+Q62+Q65+Q68+Q69</f>
        <v>-3167.2248010000008</v>
      </c>
      <c r="R47" s="89">
        <f aca="true" t="shared" si="10" ref="R47:R68">P47+Q47</f>
        <v>326657.22072518</v>
      </c>
      <c r="S47" s="88">
        <f>R47/$R$11*100</f>
        <v>20.53156635607668</v>
      </c>
    </row>
    <row r="48" spans="2:19" ht="19.5" customHeight="1">
      <c r="B48" s="115" t="s">
        <v>86</v>
      </c>
      <c r="C48" s="5">
        <f>SUM(C49:C61)</f>
        <v>178922.81524700002</v>
      </c>
      <c r="D48" s="5">
        <f>SUM(D49:D61)</f>
        <v>58638.47466</v>
      </c>
      <c r="E48" s="5">
        <f aca="true" t="shared" si="11" ref="E48:K48">SUM(E49:E61)</f>
        <v>66872.051059</v>
      </c>
      <c r="F48" s="5">
        <f>SUM(F49:F61)</f>
        <v>1429.331961</v>
      </c>
      <c r="G48" s="5">
        <f>SUM(G49:G61)</f>
        <v>35082.853739</v>
      </c>
      <c r="H48" s="5">
        <f t="shared" si="11"/>
        <v>0</v>
      </c>
      <c r="I48" s="5">
        <f t="shared" si="11"/>
        <v>22123.712</v>
      </c>
      <c r="J48" s="5">
        <f t="shared" si="11"/>
        <v>259.601064</v>
      </c>
      <c r="K48" s="5">
        <f t="shared" si="11"/>
        <v>334.67900000000003</v>
      </c>
      <c r="L48" s="5">
        <f>SUM(L49:L61)</f>
        <v>2528.93783</v>
      </c>
      <c r="M48" s="5">
        <f>SUM(M49:M61)</f>
        <v>70.89699999999999</v>
      </c>
      <c r="N48" s="88">
        <f>SUM(C48:M48)</f>
        <v>366263.35356</v>
      </c>
      <c r="O48" s="5">
        <f>SUM(O49:O61)</f>
        <v>-55123.05371482002</v>
      </c>
      <c r="P48" s="91">
        <f t="shared" si="9"/>
        <v>311140.29984518</v>
      </c>
      <c r="Q48" s="5">
        <f>SUM(Q49:Q61)</f>
        <v>0</v>
      </c>
      <c r="R48" s="111">
        <f t="shared" si="10"/>
        <v>311140.29984518</v>
      </c>
      <c r="S48" s="91">
        <f>R48/$R$11*100</f>
        <v>19.556272774681332</v>
      </c>
    </row>
    <row r="49" spans="1:19" ht="23.25" customHeight="1">
      <c r="A49" s="116"/>
      <c r="B49" s="117" t="s">
        <v>87</v>
      </c>
      <c r="C49" s="118">
        <v>37819.588372</v>
      </c>
      <c r="D49" s="119">
        <v>23124.642</v>
      </c>
      <c r="E49" s="92">
        <v>254.994518</v>
      </c>
      <c r="F49" s="92">
        <v>98.313</v>
      </c>
      <c r="G49" s="92">
        <v>180.468</v>
      </c>
      <c r="H49" s="92"/>
      <c r="I49" s="57">
        <v>12589.585</v>
      </c>
      <c r="J49" s="119"/>
      <c r="K49" s="57"/>
      <c r="L49" s="119">
        <v>477.91197</v>
      </c>
      <c r="M49" s="119">
        <v>3.306</v>
      </c>
      <c r="N49" s="88">
        <f>SUM(C49:M49)</f>
        <v>74548.80885999999</v>
      </c>
      <c r="O49" s="7"/>
      <c r="P49" s="91">
        <f t="shared" si="9"/>
        <v>74548.80885999999</v>
      </c>
      <c r="Q49" s="7"/>
      <c r="R49" s="111">
        <f t="shared" si="10"/>
        <v>74548.80885999999</v>
      </c>
      <c r="S49" s="91">
        <f>R49/$R$11*100</f>
        <v>4.685657376492771</v>
      </c>
    </row>
    <row r="50" spans="1:19" ht="23.25" customHeight="1">
      <c r="A50" s="116"/>
      <c r="B50" s="117" t="s">
        <v>88</v>
      </c>
      <c r="C50" s="119">
        <v>6103.283974</v>
      </c>
      <c r="D50" s="119">
        <v>16534.945</v>
      </c>
      <c r="E50" s="92">
        <v>370.945386</v>
      </c>
      <c r="F50" s="92">
        <v>19.474</v>
      </c>
      <c r="G50" s="120">
        <v>25049.225</v>
      </c>
      <c r="H50" s="92">
        <v>0</v>
      </c>
      <c r="I50" s="57">
        <v>5388.209</v>
      </c>
      <c r="J50" s="57"/>
      <c r="K50" s="57">
        <v>11.252</v>
      </c>
      <c r="L50" s="57">
        <v>1201.7723</v>
      </c>
      <c r="M50" s="57">
        <v>36.933</v>
      </c>
      <c r="N50" s="88">
        <f>SUM(C50:M50)</f>
        <v>54716.039659999995</v>
      </c>
      <c r="O50" s="98">
        <v>-12312.034</v>
      </c>
      <c r="P50" s="91">
        <f t="shared" si="9"/>
        <v>42404.005659999995</v>
      </c>
      <c r="Q50" s="7"/>
      <c r="R50" s="111">
        <f t="shared" si="10"/>
        <v>42404.005659999995</v>
      </c>
      <c r="S50" s="91">
        <f aca="true" t="shared" si="12" ref="S50:S68">R50/$R$11*100</f>
        <v>2.665242341923318</v>
      </c>
    </row>
    <row r="51" spans="1:19" ht="17.25" customHeight="1">
      <c r="A51" s="116"/>
      <c r="B51" s="117" t="s">
        <v>89</v>
      </c>
      <c r="C51" s="119">
        <v>17492.582434</v>
      </c>
      <c r="D51" s="119">
        <v>848.6899999999999</v>
      </c>
      <c r="E51" s="92">
        <v>27.268543</v>
      </c>
      <c r="F51" s="92">
        <v>1.717</v>
      </c>
      <c r="G51" s="92">
        <v>17.829</v>
      </c>
      <c r="H51" s="92">
        <v>0</v>
      </c>
      <c r="I51" s="57">
        <v>0.002</v>
      </c>
      <c r="J51" s="57">
        <v>0</v>
      </c>
      <c r="K51" s="119">
        <v>323.427</v>
      </c>
      <c r="L51" s="57">
        <v>3.67456</v>
      </c>
      <c r="M51" s="57"/>
      <c r="N51" s="88">
        <f aca="true" t="shared" si="13" ref="N51:N69">SUM(C51:M51)</f>
        <v>18715.190537</v>
      </c>
      <c r="O51" s="98">
        <v>-28.46923582</v>
      </c>
      <c r="P51" s="91">
        <f t="shared" si="9"/>
        <v>18686.721301179998</v>
      </c>
      <c r="Q51" s="7"/>
      <c r="R51" s="111">
        <f>P51+Q51</f>
        <v>18686.721301179998</v>
      </c>
      <c r="S51" s="91">
        <f t="shared" si="12"/>
        <v>1.1745267945430544</v>
      </c>
    </row>
    <row r="52" spans="1:19" ht="18.75" customHeight="1">
      <c r="A52" s="116"/>
      <c r="B52" s="117" t="s">
        <v>90</v>
      </c>
      <c r="C52" s="119">
        <v>6685.630016</v>
      </c>
      <c r="D52" s="119">
        <v>3109.393</v>
      </c>
      <c r="E52" s="92"/>
      <c r="F52" s="92">
        <v>8.779</v>
      </c>
      <c r="G52" s="92"/>
      <c r="H52" s="92"/>
      <c r="I52" s="57">
        <v>365.796</v>
      </c>
      <c r="J52" s="119"/>
      <c r="K52" s="121"/>
      <c r="L52" s="119"/>
      <c r="M52" s="119"/>
      <c r="N52" s="88">
        <f t="shared" si="13"/>
        <v>10169.598016</v>
      </c>
      <c r="O52" s="7"/>
      <c r="P52" s="91">
        <f t="shared" si="9"/>
        <v>10169.598016</v>
      </c>
      <c r="Q52" s="7"/>
      <c r="R52" s="111">
        <f t="shared" si="10"/>
        <v>10169.598016</v>
      </c>
      <c r="S52" s="91">
        <f t="shared" si="12"/>
        <v>0.6391953498428661</v>
      </c>
    </row>
    <row r="53" spans="1:19" ht="24" customHeight="1">
      <c r="A53" s="116"/>
      <c r="B53" s="117" t="s">
        <v>91</v>
      </c>
      <c r="C53" s="119">
        <v>29089.185656</v>
      </c>
      <c r="D53" s="57">
        <v>142.9947689999999</v>
      </c>
      <c r="E53" s="122">
        <v>0</v>
      </c>
      <c r="F53" s="122">
        <v>70.096</v>
      </c>
      <c r="G53" s="122">
        <v>7088.428</v>
      </c>
      <c r="H53" s="122">
        <v>0</v>
      </c>
      <c r="I53" s="119">
        <v>222.262</v>
      </c>
      <c r="J53" s="119"/>
      <c r="K53" s="5"/>
      <c r="L53" s="57"/>
      <c r="M53" s="57"/>
      <c r="N53" s="88">
        <f t="shared" si="13"/>
        <v>36612.966425000006</v>
      </c>
      <c r="O53" s="98">
        <v>-35257.160511</v>
      </c>
      <c r="P53" s="91">
        <f>N53+O53</f>
        <v>1355.8059140000041</v>
      </c>
      <c r="Q53" s="7"/>
      <c r="R53" s="111">
        <f t="shared" si="10"/>
        <v>1355.8059140000041</v>
      </c>
      <c r="S53" s="91">
        <f t="shared" si="12"/>
        <v>0.08521721646763068</v>
      </c>
    </row>
    <row r="54" spans="1:19" ht="18" customHeight="1">
      <c r="A54" s="116"/>
      <c r="B54" s="117" t="s">
        <v>92</v>
      </c>
      <c r="C54" s="119">
        <v>13972.670874</v>
      </c>
      <c r="D54" s="57">
        <v>666.6093199999999</v>
      </c>
      <c r="E54" s="92">
        <v>0.157</v>
      </c>
      <c r="F54" s="92">
        <v>0.047</v>
      </c>
      <c r="G54" s="92"/>
      <c r="H54" s="92"/>
      <c r="I54" s="57">
        <v>832.615</v>
      </c>
      <c r="J54" s="57">
        <v>0.314772</v>
      </c>
      <c r="K54" s="57"/>
      <c r="L54" s="57"/>
      <c r="M54" s="57"/>
      <c r="N54" s="88">
        <f t="shared" si="13"/>
        <v>15472.413965999998</v>
      </c>
      <c r="O54" s="98">
        <v>-96.54899</v>
      </c>
      <c r="P54" s="91">
        <f>N54+O54</f>
        <v>15375.864975999999</v>
      </c>
      <c r="Q54" s="7"/>
      <c r="R54" s="111">
        <f t="shared" si="10"/>
        <v>15375.864975999999</v>
      </c>
      <c r="S54" s="91">
        <f t="shared" si="12"/>
        <v>0.9664277169076052</v>
      </c>
    </row>
    <row r="55" spans="1:19" ht="38.25" customHeight="1">
      <c r="A55" s="116"/>
      <c r="B55" s="123" t="s">
        <v>93</v>
      </c>
      <c r="C55" s="119">
        <v>2261.755143</v>
      </c>
      <c r="D55" s="57">
        <v>16.331934</v>
      </c>
      <c r="E55" s="57"/>
      <c r="F55" s="57">
        <v>0</v>
      </c>
      <c r="G55" s="57"/>
      <c r="H55" s="92"/>
      <c r="I55" s="57">
        <v>11.176</v>
      </c>
      <c r="J55" s="57">
        <v>0.143176</v>
      </c>
      <c r="K55" s="57"/>
      <c r="L55" s="57"/>
      <c r="M55" s="57"/>
      <c r="N55" s="88">
        <f t="shared" si="13"/>
        <v>2289.4062529999997</v>
      </c>
      <c r="O55" s="98">
        <v>-386.80352099999993</v>
      </c>
      <c r="P55" s="91">
        <f t="shared" si="9"/>
        <v>1902.6027319999998</v>
      </c>
      <c r="Q55" s="80"/>
      <c r="R55" s="91">
        <f t="shared" si="10"/>
        <v>1902.6027319999998</v>
      </c>
      <c r="S55" s="91">
        <f t="shared" si="12"/>
        <v>0.11958533827781269</v>
      </c>
    </row>
    <row r="56" spans="1:19" ht="15">
      <c r="A56" s="116"/>
      <c r="B56" s="117" t="s">
        <v>94</v>
      </c>
      <c r="C56" s="119">
        <v>39477.133152</v>
      </c>
      <c r="D56" s="57">
        <v>3529.098</v>
      </c>
      <c r="E56" s="92">
        <v>66187.393612</v>
      </c>
      <c r="F56" s="92">
        <v>963.331961</v>
      </c>
      <c r="G56" s="92">
        <v>2744.678739</v>
      </c>
      <c r="H56" s="92"/>
      <c r="I56" s="57">
        <v>91.883</v>
      </c>
      <c r="J56" s="57"/>
      <c r="K56" s="57"/>
      <c r="L56" s="57"/>
      <c r="M56" s="57"/>
      <c r="N56" s="88">
        <f t="shared" si="13"/>
        <v>112993.51846400001</v>
      </c>
      <c r="O56" s="7"/>
      <c r="P56" s="91">
        <f t="shared" si="9"/>
        <v>112993.51846400001</v>
      </c>
      <c r="Q56" s="7"/>
      <c r="R56" s="111">
        <f t="shared" si="10"/>
        <v>112993.51846400001</v>
      </c>
      <c r="S56" s="91">
        <f>R56/$R$11*100</f>
        <v>7.102043900942803</v>
      </c>
    </row>
    <row r="57" spans="1:19" ht="51.75" customHeight="1">
      <c r="A57" s="116"/>
      <c r="B57" s="123" t="s">
        <v>95</v>
      </c>
      <c r="C57" s="119">
        <v>20116.763895</v>
      </c>
      <c r="D57" s="57">
        <v>8334.811637</v>
      </c>
      <c r="E57" s="92">
        <v>8.279</v>
      </c>
      <c r="F57" s="92">
        <v>256.287</v>
      </c>
      <c r="G57" s="92">
        <v>1.25</v>
      </c>
      <c r="H57" s="92"/>
      <c r="I57" s="57">
        <v>1840.7350000000001</v>
      </c>
      <c r="J57" s="57">
        <v>259.143116</v>
      </c>
      <c r="K57" s="57"/>
      <c r="L57" s="57"/>
      <c r="M57" s="57"/>
      <c r="N57" s="88">
        <f t="shared" si="13"/>
        <v>30817.269648</v>
      </c>
      <c r="O57" s="85">
        <v>-5268.191196999999</v>
      </c>
      <c r="P57" s="91">
        <f t="shared" si="9"/>
        <v>25549.078451</v>
      </c>
      <c r="Q57" s="7"/>
      <c r="R57" s="111">
        <f t="shared" si="10"/>
        <v>25549.078451</v>
      </c>
      <c r="S57" s="91">
        <f t="shared" si="12"/>
        <v>1.6058503111879323</v>
      </c>
    </row>
    <row r="58" spans="1:19" ht="16.5" customHeight="1">
      <c r="A58" s="116"/>
      <c r="B58" s="117" t="s">
        <v>96</v>
      </c>
      <c r="C58" s="119">
        <v>3639.392676</v>
      </c>
      <c r="D58" s="57">
        <v>2116.982</v>
      </c>
      <c r="E58" s="92">
        <v>1.679</v>
      </c>
      <c r="F58" s="92">
        <v>11.287</v>
      </c>
      <c r="G58" s="92">
        <v>0.975</v>
      </c>
      <c r="H58" s="92"/>
      <c r="I58" s="57">
        <v>648.771</v>
      </c>
      <c r="J58" s="57">
        <v>0</v>
      </c>
      <c r="K58" s="57"/>
      <c r="L58" s="57">
        <v>1.6586</v>
      </c>
      <c r="M58" s="57">
        <v>30.658</v>
      </c>
      <c r="N58" s="88">
        <f>SUM(C58:M58)</f>
        <v>6451.403276</v>
      </c>
      <c r="O58" s="98">
        <v>-509.1586</v>
      </c>
      <c r="P58" s="91">
        <f t="shared" si="9"/>
        <v>5942.244676</v>
      </c>
      <c r="Q58" s="7"/>
      <c r="R58" s="111">
        <f t="shared" si="10"/>
        <v>5942.244676</v>
      </c>
      <c r="S58" s="91">
        <f t="shared" si="12"/>
        <v>0.3734911801382778</v>
      </c>
    </row>
    <row r="59" spans="1:19" ht="52.5" customHeight="1">
      <c r="A59" s="116"/>
      <c r="B59" s="123" t="s">
        <v>97</v>
      </c>
      <c r="C59" s="119">
        <v>796.390714</v>
      </c>
      <c r="D59" s="57">
        <v>52.711</v>
      </c>
      <c r="E59" s="92">
        <v>21.334</v>
      </c>
      <c r="F59" s="92"/>
      <c r="G59" s="92"/>
      <c r="H59" s="92"/>
      <c r="I59" s="57">
        <v>5.428</v>
      </c>
      <c r="J59" s="57"/>
      <c r="K59" s="57"/>
      <c r="L59" s="57"/>
      <c r="M59" s="57"/>
      <c r="N59" s="88">
        <f>SUM(C59:M59)</f>
        <v>875.863714</v>
      </c>
      <c r="O59" s="98">
        <v>-45.1895</v>
      </c>
      <c r="P59" s="91">
        <f>N59+O59</f>
        <v>830.674214</v>
      </c>
      <c r="Q59" s="7"/>
      <c r="R59" s="111">
        <f t="shared" si="10"/>
        <v>830.674214</v>
      </c>
      <c r="S59" s="91">
        <f>R59/$R$11*100</f>
        <v>0.05221082426147077</v>
      </c>
    </row>
    <row r="60" spans="1:19" ht="33" customHeight="1">
      <c r="A60" s="116"/>
      <c r="B60" s="123" t="s">
        <v>98</v>
      </c>
      <c r="C60" s="119">
        <v>1178.758496</v>
      </c>
      <c r="D60" s="57">
        <v>161.266</v>
      </c>
      <c r="E60" s="92"/>
      <c r="F60" s="92"/>
      <c r="G60" s="92"/>
      <c r="H60" s="92"/>
      <c r="I60" s="57">
        <v>12.907</v>
      </c>
      <c r="J60" s="57"/>
      <c r="K60" s="57"/>
      <c r="L60" s="57">
        <v>843.9204</v>
      </c>
      <c r="M60" s="57"/>
      <c r="N60" s="88">
        <f>SUM(C60:M60)</f>
        <v>2196.851896</v>
      </c>
      <c r="O60" s="98">
        <v>-1150.8784</v>
      </c>
      <c r="P60" s="91">
        <f t="shared" si="9"/>
        <v>1045.973496</v>
      </c>
      <c r="Q60" s="7"/>
      <c r="R60" s="111">
        <f t="shared" si="10"/>
        <v>1045.973496</v>
      </c>
      <c r="S60" s="91">
        <f>R60/$R$11*100</f>
        <v>0.0657431487115022</v>
      </c>
    </row>
    <row r="61" spans="1:19" s="7" customFormat="1" ht="39" customHeight="1">
      <c r="A61" s="124"/>
      <c r="B61" s="125" t="s">
        <v>99</v>
      </c>
      <c r="C61" s="119">
        <v>289.679845</v>
      </c>
      <c r="D61" s="57">
        <v>0</v>
      </c>
      <c r="E61" s="92"/>
      <c r="F61" s="92"/>
      <c r="G61" s="92"/>
      <c r="H61" s="92"/>
      <c r="I61" s="57">
        <v>114.343</v>
      </c>
      <c r="J61" s="91">
        <v>0</v>
      </c>
      <c r="K61" s="91"/>
      <c r="L61" s="57"/>
      <c r="M61" s="57"/>
      <c r="N61" s="88">
        <f t="shared" si="13"/>
        <v>404.022845</v>
      </c>
      <c r="O61" s="98">
        <v>-68.61976</v>
      </c>
      <c r="P61" s="91">
        <f t="shared" si="9"/>
        <v>335.40308500000003</v>
      </c>
      <c r="R61" s="111">
        <f t="shared" si="10"/>
        <v>335.40308500000003</v>
      </c>
      <c r="S61" s="91">
        <f t="shared" si="12"/>
        <v>0.021081274984286615</v>
      </c>
    </row>
    <row r="62" spans="1:19" ht="19.5" customHeight="1">
      <c r="A62" s="116"/>
      <c r="B62" s="115" t="s">
        <v>100</v>
      </c>
      <c r="C62" s="91">
        <f>SUM(C63:C64)</f>
        <v>3099.54474</v>
      </c>
      <c r="D62" s="91">
        <f>D63+D64</f>
        <v>8916.65</v>
      </c>
      <c r="E62" s="93">
        <f aca="true" t="shared" si="14" ref="E62:M62">E63+E64</f>
        <v>10.773</v>
      </c>
      <c r="F62" s="93">
        <f t="shared" si="14"/>
        <v>2.533</v>
      </c>
      <c r="G62" s="93">
        <f t="shared" si="14"/>
        <v>2.957</v>
      </c>
      <c r="H62" s="93">
        <f t="shared" si="14"/>
        <v>0</v>
      </c>
      <c r="I62" s="91">
        <f>I63+I64</f>
        <v>966.096</v>
      </c>
      <c r="J62" s="91">
        <f t="shared" si="14"/>
        <v>0</v>
      </c>
      <c r="K62" s="57">
        <f t="shared" si="14"/>
        <v>0</v>
      </c>
      <c r="L62" s="91">
        <f t="shared" si="14"/>
        <v>3771.5599999999995</v>
      </c>
      <c r="M62" s="91">
        <f t="shared" si="14"/>
        <v>0</v>
      </c>
      <c r="N62" s="88">
        <f t="shared" si="13"/>
        <v>16770.113739999997</v>
      </c>
      <c r="O62" s="91">
        <f>O63+O64</f>
        <v>-26.628240000000005</v>
      </c>
      <c r="P62" s="91">
        <f t="shared" si="9"/>
        <v>16743.485499999995</v>
      </c>
      <c r="Q62" s="85">
        <f>Q63+Q64</f>
        <v>-38.36</v>
      </c>
      <c r="R62" s="111">
        <f>P62+Q62</f>
        <v>16705.125499999995</v>
      </c>
      <c r="S62" s="91">
        <f t="shared" si="12"/>
        <v>1.0499764613450657</v>
      </c>
    </row>
    <row r="63" spans="1:19" ht="19.5" customHeight="1">
      <c r="A63" s="116"/>
      <c r="B63" s="126" t="s">
        <v>101</v>
      </c>
      <c r="C63" s="57">
        <v>3032.829696</v>
      </c>
      <c r="D63" s="119">
        <v>8778.182999999999</v>
      </c>
      <c r="E63" s="92">
        <v>10.773</v>
      </c>
      <c r="F63" s="92">
        <v>2.533</v>
      </c>
      <c r="G63" s="92">
        <v>2.957</v>
      </c>
      <c r="H63" s="92"/>
      <c r="I63" s="57">
        <v>966.096</v>
      </c>
      <c r="J63" s="57"/>
      <c r="K63" s="91">
        <v>0</v>
      </c>
      <c r="L63" s="119">
        <v>3771.5599999999995</v>
      </c>
      <c r="M63" s="119"/>
      <c r="N63" s="88">
        <f t="shared" si="13"/>
        <v>16564.931695999996</v>
      </c>
      <c r="O63" s="91">
        <v>-26.628240000000005</v>
      </c>
      <c r="P63" s="91">
        <f t="shared" si="9"/>
        <v>16538.303455999994</v>
      </c>
      <c r="Q63" s="7"/>
      <c r="R63" s="111">
        <f t="shared" si="10"/>
        <v>16538.303455999994</v>
      </c>
      <c r="S63" s="91">
        <f>R63/$R$11*100</f>
        <v>1.039491103456945</v>
      </c>
    </row>
    <row r="64" spans="1:19" ht="19.5" customHeight="1">
      <c r="A64" s="116"/>
      <c r="B64" s="126" t="s">
        <v>102</v>
      </c>
      <c r="C64" s="119">
        <v>66.715044</v>
      </c>
      <c r="D64" s="119">
        <v>138.46699999999998</v>
      </c>
      <c r="E64" s="122"/>
      <c r="F64" s="122">
        <v>0</v>
      </c>
      <c r="G64" s="122"/>
      <c r="H64" s="122"/>
      <c r="I64" s="57">
        <v>0</v>
      </c>
      <c r="J64" s="91"/>
      <c r="K64" s="91"/>
      <c r="L64" s="119"/>
      <c r="M64" s="119"/>
      <c r="N64" s="88">
        <f t="shared" si="13"/>
        <v>205.182044</v>
      </c>
      <c r="O64" s="85"/>
      <c r="P64" s="91">
        <f t="shared" si="9"/>
        <v>205.182044</v>
      </c>
      <c r="Q64" s="7">
        <v>-38.36</v>
      </c>
      <c r="R64" s="111">
        <f t="shared" si="10"/>
        <v>166.822044</v>
      </c>
      <c r="S64" s="91">
        <f t="shared" si="12"/>
        <v>0.01048535788812068</v>
      </c>
    </row>
    <row r="65" spans="1:19" ht="23.25" customHeight="1">
      <c r="A65" s="116"/>
      <c r="B65" s="115" t="s">
        <v>80</v>
      </c>
      <c r="C65" s="111">
        <f>C66+C67</f>
        <v>694.590801</v>
      </c>
      <c r="D65" s="111">
        <f>D66+D67</f>
        <v>1637.5900000000001</v>
      </c>
      <c r="E65" s="111">
        <f>E66+E67</f>
        <v>0</v>
      </c>
      <c r="F65" s="111">
        <f>F66+F67</f>
        <v>0</v>
      </c>
      <c r="G65" s="111">
        <f>G66+G67</f>
        <v>0</v>
      </c>
      <c r="H65" s="122"/>
      <c r="I65" s="111">
        <f>I66+I67</f>
        <v>0.01</v>
      </c>
      <c r="J65" s="91"/>
      <c r="K65" s="91">
        <f>K66+K67</f>
        <v>0</v>
      </c>
      <c r="L65" s="111">
        <f>L66+L67</f>
        <v>34.66415</v>
      </c>
      <c r="M65" s="111">
        <f>M66+M67</f>
        <v>796.674</v>
      </c>
      <c r="N65" s="88">
        <f t="shared" si="13"/>
        <v>3163.5289510000007</v>
      </c>
      <c r="O65" s="111">
        <f>O66+O67</f>
        <v>-34.66415</v>
      </c>
      <c r="P65" s="91">
        <f t="shared" si="9"/>
        <v>3128.8648010000006</v>
      </c>
      <c r="Q65" s="111">
        <f>Q66+Q67</f>
        <v>-3128.8648010000006</v>
      </c>
      <c r="R65" s="111">
        <f t="shared" si="10"/>
        <v>0</v>
      </c>
      <c r="S65" s="91">
        <f t="shared" si="12"/>
        <v>0</v>
      </c>
    </row>
    <row r="66" spans="1:19" ht="15">
      <c r="A66" s="116"/>
      <c r="B66" s="127" t="s">
        <v>103</v>
      </c>
      <c r="C66" s="119">
        <v>0</v>
      </c>
      <c r="D66" s="119">
        <v>0</v>
      </c>
      <c r="E66" s="122">
        <v>0</v>
      </c>
      <c r="F66" s="122">
        <v>0</v>
      </c>
      <c r="G66" s="122"/>
      <c r="H66" s="122">
        <v>0</v>
      </c>
      <c r="I66" s="119"/>
      <c r="J66" s="91"/>
      <c r="K66" s="91"/>
      <c r="L66" s="119"/>
      <c r="M66" s="119">
        <v>178.555</v>
      </c>
      <c r="N66" s="88">
        <f t="shared" si="13"/>
        <v>178.555</v>
      </c>
      <c r="O66" s="7"/>
      <c r="P66" s="91">
        <f t="shared" si="9"/>
        <v>178.555</v>
      </c>
      <c r="Q66" s="7">
        <f>-P66</f>
        <v>-178.555</v>
      </c>
      <c r="R66" s="111"/>
      <c r="S66" s="91">
        <f t="shared" si="12"/>
        <v>0</v>
      </c>
    </row>
    <row r="67" spans="1:19" ht="19.5" customHeight="1">
      <c r="A67" s="116"/>
      <c r="B67" s="127" t="s">
        <v>104</v>
      </c>
      <c r="C67" s="119">
        <v>694.590801</v>
      </c>
      <c r="D67" s="119">
        <v>1637.5900000000001</v>
      </c>
      <c r="E67" s="122">
        <v>0</v>
      </c>
      <c r="F67" s="122">
        <v>0</v>
      </c>
      <c r="G67" s="122"/>
      <c r="H67" s="122">
        <v>0</v>
      </c>
      <c r="I67" s="119">
        <v>0.01</v>
      </c>
      <c r="J67" s="91"/>
      <c r="K67" s="91"/>
      <c r="L67" s="119">
        <v>34.66415</v>
      </c>
      <c r="M67" s="119">
        <v>618.119</v>
      </c>
      <c r="N67" s="88">
        <f t="shared" si="13"/>
        <v>2984.973951000001</v>
      </c>
      <c r="O67" s="98">
        <v>-34.66415</v>
      </c>
      <c r="P67" s="91">
        <f t="shared" si="9"/>
        <v>2950.309801000001</v>
      </c>
      <c r="Q67" s="7">
        <f>-P67</f>
        <v>-2950.309801000001</v>
      </c>
      <c r="R67" s="111">
        <f t="shared" si="10"/>
        <v>0</v>
      </c>
      <c r="S67" s="91">
        <f t="shared" si="12"/>
        <v>0</v>
      </c>
    </row>
    <row r="68" spans="1:19" ht="34.5" customHeight="1">
      <c r="A68" s="116"/>
      <c r="B68" s="128" t="s">
        <v>105</v>
      </c>
      <c r="C68" s="119">
        <v>-728.232638</v>
      </c>
      <c r="D68" s="119">
        <v>-332.962625</v>
      </c>
      <c r="E68" s="122">
        <v>-7.469</v>
      </c>
      <c r="F68" s="122">
        <v>-12.593</v>
      </c>
      <c r="G68" s="122">
        <v>-39.614</v>
      </c>
      <c r="H68" s="122"/>
      <c r="I68" s="122">
        <v>-67.329</v>
      </c>
      <c r="J68" s="122">
        <v>-0.004357</v>
      </c>
      <c r="K68" s="119"/>
      <c r="L68" s="119"/>
      <c r="M68" s="119"/>
      <c r="N68" s="88">
        <f t="shared" si="13"/>
        <v>-1188.2046200000002</v>
      </c>
      <c r="O68" s="7"/>
      <c r="P68" s="91">
        <f t="shared" si="9"/>
        <v>-1188.2046200000002</v>
      </c>
      <c r="Q68" s="7"/>
      <c r="R68" s="111">
        <f t="shared" si="10"/>
        <v>-1188.2046200000002</v>
      </c>
      <c r="S68" s="91">
        <f t="shared" si="12"/>
        <v>-0.07468287994971717</v>
      </c>
    </row>
    <row r="69" spans="2:19" ht="12" customHeight="1">
      <c r="B69" s="128"/>
      <c r="C69" s="119"/>
      <c r="D69" s="119"/>
      <c r="E69" s="122"/>
      <c r="F69" s="122"/>
      <c r="G69" s="122"/>
      <c r="H69" s="122"/>
      <c r="I69" s="5"/>
      <c r="J69" s="91"/>
      <c r="K69" s="119"/>
      <c r="L69" s="119"/>
      <c r="M69" s="119"/>
      <c r="N69" s="88">
        <f t="shared" si="13"/>
        <v>0</v>
      </c>
      <c r="O69" s="7"/>
      <c r="P69" s="91"/>
      <c r="Q69" s="7"/>
      <c r="R69" s="111"/>
      <c r="S69" s="91"/>
    </row>
    <row r="70" spans="2:19" ht="34.5" customHeight="1" thickBot="1">
      <c r="B70" s="129" t="s">
        <v>106</v>
      </c>
      <c r="C70" s="130">
        <f>C20-C47</f>
        <v>-43412.70822300002</v>
      </c>
      <c r="D70" s="130">
        <f>D20-D47</f>
        <v>6043.215811999995</v>
      </c>
      <c r="E70" s="131">
        <f>E20-E47</f>
        <v>-1003.5334470000089</v>
      </c>
      <c r="F70" s="131">
        <f>F20-F47</f>
        <v>572.0999999999999</v>
      </c>
      <c r="G70" s="131">
        <f>G20-G47</f>
        <v>-3703.364999999998</v>
      </c>
      <c r="H70" s="131">
        <f>H20-H47</f>
        <v>0</v>
      </c>
      <c r="I70" s="130">
        <f>I20-I47</f>
        <v>1977.1710000000057</v>
      </c>
      <c r="J70" s="130">
        <f>J20-J47</f>
        <v>22.839629000000002</v>
      </c>
      <c r="K70" s="130">
        <f>K20-K47</f>
        <v>76.04757853999996</v>
      </c>
      <c r="L70" s="130">
        <f>L20-L47</f>
        <v>24.959476000001814</v>
      </c>
      <c r="M70" s="130">
        <f>M20-M47</f>
        <v>-529.1859999999999</v>
      </c>
      <c r="N70" s="132">
        <f>SUM(C70:M70)</f>
        <v>-39932.45917446003</v>
      </c>
      <c r="O70" s="130">
        <f>O20-O47</f>
        <v>0</v>
      </c>
      <c r="P70" s="130">
        <f>P20-P47</f>
        <v>-39932.45917445992</v>
      </c>
      <c r="Q70" s="130">
        <f>Q20-Q47</f>
        <v>1334.2218010000008</v>
      </c>
      <c r="R70" s="130">
        <f>R20-R47</f>
        <v>-38598.23737345997</v>
      </c>
      <c r="S70" s="133">
        <f>R70/$R$11*100</f>
        <v>-2.4260362899723424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2023-08-24T10:28:07Z</cp:lastPrinted>
  <dcterms:created xsi:type="dcterms:W3CDTF">2023-08-24T10:22:54Z</dcterms:created>
  <dcterms:modified xsi:type="dcterms:W3CDTF">2023-08-24T10:28:27Z</dcterms:modified>
  <cp:category/>
  <cp:version/>
  <cp:contentType/>
  <cp:contentStatus/>
</cp:coreProperties>
</file>