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8 august 2024\pt.site\"/>
    </mc:Choice>
  </mc:AlternateContent>
  <bookViews>
    <workbookView xWindow="0" yWindow="0" windowWidth="23040" windowHeight="8328"/>
  </bookViews>
  <sheets>
    <sheet name="august 2024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'august 2024 '!$A$1:$S$71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'august 2024 '!$13:$18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0" i="1" l="1"/>
  <c r="O66" i="1"/>
  <c r="L66" i="1"/>
  <c r="N67" i="1"/>
  <c r="P67" i="1" s="1"/>
  <c r="Q67" i="1" s="1"/>
  <c r="M66" i="1"/>
  <c r="K66" i="1"/>
  <c r="I66" i="1"/>
  <c r="G66" i="1"/>
  <c r="F66" i="1"/>
  <c r="E66" i="1"/>
  <c r="C66" i="1"/>
  <c r="N65" i="1"/>
  <c r="P65" i="1" s="1"/>
  <c r="R65" i="1" s="1"/>
  <c r="O63" i="1"/>
  <c r="L63" i="1"/>
  <c r="Q63" i="1"/>
  <c r="M63" i="1"/>
  <c r="K63" i="1"/>
  <c r="J63" i="1"/>
  <c r="I63" i="1"/>
  <c r="H63" i="1"/>
  <c r="G63" i="1"/>
  <c r="F63" i="1"/>
  <c r="E63" i="1"/>
  <c r="C63" i="1"/>
  <c r="N62" i="1"/>
  <c r="N60" i="1"/>
  <c r="N59" i="1"/>
  <c r="N56" i="1"/>
  <c r="N55" i="1"/>
  <c r="P55" i="1" s="1"/>
  <c r="R55" i="1" s="1"/>
  <c r="S55" i="1" s="1"/>
  <c r="N54" i="1"/>
  <c r="N53" i="1"/>
  <c r="P53" i="1" s="1"/>
  <c r="R53" i="1" s="1"/>
  <c r="Q49" i="1"/>
  <c r="M49" i="1"/>
  <c r="K49" i="1"/>
  <c r="J49" i="1"/>
  <c r="H49" i="1"/>
  <c r="N44" i="1"/>
  <c r="P44" i="1" s="1"/>
  <c r="R44" i="1" s="1"/>
  <c r="N43" i="1"/>
  <c r="P43" i="1" s="1"/>
  <c r="R43" i="1" s="1"/>
  <c r="N42" i="1"/>
  <c r="P42" i="1" s="1"/>
  <c r="Q42" i="1" s="1"/>
  <c r="R42" i="1" s="1"/>
  <c r="N40" i="1"/>
  <c r="P40" i="1" s="1"/>
  <c r="R40" i="1" s="1"/>
  <c r="N39" i="1"/>
  <c r="N37" i="1"/>
  <c r="P37" i="1" s="1"/>
  <c r="R37" i="1" s="1"/>
  <c r="N36" i="1"/>
  <c r="N34" i="1"/>
  <c r="P34" i="1" s="1"/>
  <c r="R34" i="1" s="1"/>
  <c r="N33" i="1"/>
  <c r="P33" i="1" s="1"/>
  <c r="R33" i="1" s="1"/>
  <c r="N32" i="1"/>
  <c r="P32" i="1" s="1"/>
  <c r="R32" i="1" s="1"/>
  <c r="N30" i="1"/>
  <c r="P30" i="1" s="1"/>
  <c r="R30" i="1" s="1"/>
  <c r="N29" i="1"/>
  <c r="P29" i="1" s="1"/>
  <c r="R29" i="1" s="1"/>
  <c r="Q28" i="1"/>
  <c r="O28" i="1"/>
  <c r="M28" i="1"/>
  <c r="L28" i="1"/>
  <c r="K28" i="1"/>
  <c r="J28" i="1"/>
  <c r="I28" i="1"/>
  <c r="H28" i="1"/>
  <c r="G28" i="1"/>
  <c r="F28" i="1"/>
  <c r="E28" i="1"/>
  <c r="N27" i="1"/>
  <c r="P27" i="1" s="1"/>
  <c r="R27" i="1" s="1"/>
  <c r="D23" i="1"/>
  <c r="N25" i="1"/>
  <c r="P25" i="1" s="1"/>
  <c r="R25" i="1" s="1"/>
  <c r="N24" i="1"/>
  <c r="P24" i="1" s="1"/>
  <c r="R24" i="1" s="1"/>
  <c r="Q23" i="1"/>
  <c r="O23" i="1"/>
  <c r="M23" i="1"/>
  <c r="L23" i="1"/>
  <c r="K23" i="1"/>
  <c r="J23" i="1"/>
  <c r="I23" i="1"/>
  <c r="H23" i="1"/>
  <c r="G23" i="1"/>
  <c r="F23" i="1"/>
  <c r="E23" i="1"/>
  <c r="M21" i="1"/>
  <c r="M20" i="1" s="1"/>
  <c r="H20" i="1"/>
  <c r="E49" i="1"/>
  <c r="Q22" i="1" l="1"/>
  <c r="Q21" i="1" s="1"/>
  <c r="J22" i="1"/>
  <c r="J21" i="1" s="1"/>
  <c r="J20" i="1" s="1"/>
  <c r="H48" i="1"/>
  <c r="E48" i="1"/>
  <c r="P39" i="1"/>
  <c r="R39" i="1" s="1"/>
  <c r="S39" i="1" s="1"/>
  <c r="D66" i="1"/>
  <c r="N66" i="1" s="1"/>
  <c r="P66" i="1" s="1"/>
  <c r="S27" i="1"/>
  <c r="P36" i="1"/>
  <c r="R36" i="1" s="1"/>
  <c r="S36" i="1" s="1"/>
  <c r="L49" i="1"/>
  <c r="L48" i="1" s="1"/>
  <c r="P59" i="1"/>
  <c r="R59" i="1" s="1"/>
  <c r="S59" i="1" s="1"/>
  <c r="H22" i="1"/>
  <c r="E22" i="1"/>
  <c r="E21" i="1" s="1"/>
  <c r="E20" i="1" s="1"/>
  <c r="K22" i="1"/>
  <c r="K21" i="1" s="1"/>
  <c r="K20" i="1" s="1"/>
  <c r="Q20" i="1"/>
  <c r="J48" i="1"/>
  <c r="N61" i="1"/>
  <c r="P61" i="1" s="1"/>
  <c r="R61" i="1" s="1"/>
  <c r="S61" i="1" s="1"/>
  <c r="K48" i="1"/>
  <c r="S30" i="1"/>
  <c r="N51" i="1"/>
  <c r="P51" i="1" s="1"/>
  <c r="R51" i="1" s="1"/>
  <c r="S51" i="1" s="1"/>
  <c r="C28" i="1"/>
  <c r="N26" i="1"/>
  <c r="P26" i="1" s="1"/>
  <c r="R26" i="1" s="1"/>
  <c r="S26" i="1" s="1"/>
  <c r="O22" i="1"/>
  <c r="O21" i="1" s="1"/>
  <c r="C49" i="1"/>
  <c r="C48" i="1" s="1"/>
  <c r="S32" i="1"/>
  <c r="N41" i="1"/>
  <c r="P41" i="1" s="1"/>
  <c r="R41" i="1" s="1"/>
  <c r="S41" i="1" s="1"/>
  <c r="S42" i="1"/>
  <c r="P56" i="1"/>
  <c r="R56" i="1" s="1"/>
  <c r="S56" i="1" s="1"/>
  <c r="P60" i="1"/>
  <c r="R60" i="1" s="1"/>
  <c r="S60" i="1" s="1"/>
  <c r="N64" i="1"/>
  <c r="P64" i="1" s="1"/>
  <c r="R64" i="1" s="1"/>
  <c r="S64" i="1" s="1"/>
  <c r="S24" i="1"/>
  <c r="I22" i="1"/>
  <c r="I21" i="1" s="1"/>
  <c r="I20" i="1" s="1"/>
  <c r="N31" i="1"/>
  <c r="P31" i="1" s="1"/>
  <c r="R31" i="1" s="1"/>
  <c r="S31" i="1" s="1"/>
  <c r="N38" i="1"/>
  <c r="O38" i="1" s="1"/>
  <c r="N69" i="1"/>
  <c r="P69" i="1" s="1"/>
  <c r="R69" i="1" s="1"/>
  <c r="S69" i="1" s="1"/>
  <c r="S25" i="1"/>
  <c r="S29" i="1"/>
  <c r="S40" i="1"/>
  <c r="S44" i="1"/>
  <c r="D49" i="1"/>
  <c r="I49" i="1"/>
  <c r="I48" i="1" s="1"/>
  <c r="F49" i="1"/>
  <c r="F48" i="1" s="1"/>
  <c r="F22" i="1"/>
  <c r="L22" i="1"/>
  <c r="L21" i="1" s="1"/>
  <c r="L20" i="1" s="1"/>
  <c r="D28" i="1"/>
  <c r="D22" i="1" s="1"/>
  <c r="D21" i="1" s="1"/>
  <c r="D20" i="1" s="1"/>
  <c r="N52" i="1"/>
  <c r="P52" i="1" s="1"/>
  <c r="R52" i="1" s="1"/>
  <c r="S52" i="1" s="1"/>
  <c r="M48" i="1"/>
  <c r="N68" i="1"/>
  <c r="P68" i="1" s="1"/>
  <c r="Q68" i="1" s="1"/>
  <c r="Q66" i="1" s="1"/>
  <c r="Q48" i="1" s="1"/>
  <c r="S33" i="1"/>
  <c r="S65" i="1"/>
  <c r="G22" i="1"/>
  <c r="G21" i="1" s="1"/>
  <c r="G20" i="1" s="1"/>
  <c r="N46" i="1"/>
  <c r="P46" i="1" s="1"/>
  <c r="R46" i="1" s="1"/>
  <c r="S46" i="1" s="1"/>
  <c r="P62" i="1"/>
  <c r="R62" i="1" s="1"/>
  <c r="S62" i="1" s="1"/>
  <c r="C23" i="1"/>
  <c r="N23" i="1" s="1"/>
  <c r="P23" i="1" s="1"/>
  <c r="R23" i="1" s="1"/>
  <c r="S23" i="1" s="1"/>
  <c r="S34" i="1"/>
  <c r="S37" i="1"/>
  <c r="S43" i="1"/>
  <c r="S53" i="1"/>
  <c r="D63" i="1"/>
  <c r="S67" i="1"/>
  <c r="N45" i="1"/>
  <c r="P45" i="1" s="1"/>
  <c r="R45" i="1" s="1"/>
  <c r="S45" i="1" s="1"/>
  <c r="N50" i="1"/>
  <c r="P50" i="1" s="1"/>
  <c r="R50" i="1" s="1"/>
  <c r="S50" i="1" s="1"/>
  <c r="G49" i="1"/>
  <c r="G48" i="1" s="1"/>
  <c r="P54" i="1"/>
  <c r="R54" i="1" s="1"/>
  <c r="S54" i="1" s="1"/>
  <c r="N58" i="1"/>
  <c r="P58" i="1" s="1"/>
  <c r="R58" i="1" s="1"/>
  <c r="S58" i="1" s="1"/>
  <c r="H71" i="1" l="1"/>
  <c r="J71" i="1"/>
  <c r="K71" i="1"/>
  <c r="D48" i="1"/>
  <c r="N48" i="1" s="1"/>
  <c r="I71" i="1"/>
  <c r="O20" i="1"/>
  <c r="Q71" i="1"/>
  <c r="C22" i="1"/>
  <c r="C21" i="1" s="1"/>
  <c r="L71" i="1"/>
  <c r="N63" i="1"/>
  <c r="P63" i="1" s="1"/>
  <c r="R63" i="1" s="1"/>
  <c r="S63" i="1" s="1"/>
  <c r="M71" i="1"/>
  <c r="F21" i="1"/>
  <c r="F20" i="1" s="1"/>
  <c r="N28" i="1"/>
  <c r="P28" i="1" s="1"/>
  <c r="R28" i="1" s="1"/>
  <c r="S28" i="1" s="1"/>
  <c r="E71" i="1"/>
  <c r="P38" i="1"/>
  <c r="R38" i="1" s="1"/>
  <c r="S38" i="1" s="1"/>
  <c r="R66" i="1"/>
  <c r="S66" i="1" s="1"/>
  <c r="N35" i="1"/>
  <c r="P35" i="1" s="1"/>
  <c r="R35" i="1" s="1"/>
  <c r="S35" i="1" s="1"/>
  <c r="O49" i="1"/>
  <c r="O48" i="1" s="1"/>
  <c r="G71" i="1"/>
  <c r="R68" i="1"/>
  <c r="S68" i="1" s="1"/>
  <c r="N49" i="1"/>
  <c r="N57" i="1"/>
  <c r="P57" i="1" s="1"/>
  <c r="R57" i="1" s="1"/>
  <c r="S57" i="1" s="1"/>
  <c r="O71" i="1" l="1"/>
  <c r="N22" i="1"/>
  <c r="P22" i="1" s="1"/>
  <c r="R22" i="1" s="1"/>
  <c r="S22" i="1" s="1"/>
  <c r="D71" i="1"/>
  <c r="F71" i="1"/>
  <c r="P48" i="1"/>
  <c r="R48" i="1" s="1"/>
  <c r="S48" i="1" s="1"/>
  <c r="P49" i="1"/>
  <c r="R49" i="1" s="1"/>
  <c r="S49" i="1" s="1"/>
  <c r="N21" i="1"/>
  <c r="P21" i="1" s="1"/>
  <c r="R21" i="1" s="1"/>
  <c r="S21" i="1" s="1"/>
  <c r="C20" i="1"/>
  <c r="C71" i="1" l="1"/>
  <c r="N20" i="1"/>
  <c r="P20" i="1" s="1"/>
  <c r="P71" i="1" l="1"/>
  <c r="R20" i="1"/>
  <c r="N71" i="1"/>
  <c r="S20" i="1" l="1"/>
  <c r="R71" i="1"/>
  <c r="S71" i="1" l="1"/>
</calcChain>
</file>

<file path=xl/sharedStrings.xml><?xml version="1.0" encoding="utf-8"?>
<sst xmlns="http://schemas.openxmlformats.org/spreadsheetml/2006/main" count="116" uniqueCount="108">
  <si>
    <t>Anexa nr.1</t>
  </si>
  <si>
    <t xml:space="preserve">BUGETUL GENERAL CONSOLIDAT </t>
  </si>
  <si>
    <t>Realizări 01.01 - 31.08.2024</t>
  </si>
  <si>
    <t>PIB 2024</t>
  </si>
  <si>
    <t>-milioane lei -</t>
  </si>
  <si>
    <t xml:space="preserve">Bugetul </t>
  </si>
  <si>
    <t xml:space="preserve">Fondul </t>
  </si>
  <si>
    <t xml:space="preserve">Credite </t>
  </si>
  <si>
    <t xml:space="preserve">Fonduri </t>
  </si>
  <si>
    <t>Bugetul</t>
  </si>
  <si>
    <t>Eximbank</t>
  </si>
  <si>
    <t>Total</t>
  </si>
  <si>
    <t xml:space="preserve">Transferuri </t>
  </si>
  <si>
    <t>Opera-</t>
  </si>
  <si>
    <t>Buget general consolidat</t>
  </si>
  <si>
    <t>de</t>
  </si>
  <si>
    <t xml:space="preserve">centralizat </t>
  </si>
  <si>
    <t>asig</t>
  </si>
  <si>
    <t xml:space="preserve">asig. </t>
  </si>
  <si>
    <t xml:space="preserve">national </t>
  </si>
  <si>
    <t xml:space="preserve">externe </t>
  </si>
  <si>
    <t>institutiilor</t>
  </si>
  <si>
    <t xml:space="preserve"> trezoreriei </t>
  </si>
  <si>
    <t xml:space="preserve"> Companiei </t>
  </si>
  <si>
    <t xml:space="preserve">intre </t>
  </si>
  <si>
    <t xml:space="preserve"> buget </t>
  </si>
  <si>
    <t xml:space="preserve">tiuni </t>
  </si>
  <si>
    <t>stat</t>
  </si>
  <si>
    <t xml:space="preserve">al unitatilor </t>
  </si>
  <si>
    <t xml:space="preserve">sociale </t>
  </si>
  <si>
    <t xml:space="preserve">pentru </t>
  </si>
  <si>
    <t>unic de</t>
  </si>
  <si>
    <t>ministere</t>
  </si>
  <si>
    <t>publice</t>
  </si>
  <si>
    <t xml:space="preserve"> neram-</t>
  </si>
  <si>
    <t>statului</t>
  </si>
  <si>
    <t xml:space="preserve">  nationale de </t>
  </si>
  <si>
    <t>bugete</t>
  </si>
  <si>
    <t xml:space="preserve">  general </t>
  </si>
  <si>
    <t>finan-</t>
  </si>
  <si>
    <t xml:space="preserve">adm. </t>
  </si>
  <si>
    <t>de stat</t>
  </si>
  <si>
    <t xml:space="preserve">somaj </t>
  </si>
  <si>
    <t xml:space="preserve"> asigurari </t>
  </si>
  <si>
    <t xml:space="preserve"> finantate </t>
  </si>
  <si>
    <t xml:space="preserve">bursabile </t>
  </si>
  <si>
    <t>administrare</t>
  </si>
  <si>
    <t xml:space="preserve">(se scad) </t>
  </si>
  <si>
    <t xml:space="preserve"> consolidat</t>
  </si>
  <si>
    <t>ciare</t>
  </si>
  <si>
    <t xml:space="preserve">teritoriale </t>
  </si>
  <si>
    <t>sociale  de</t>
  </si>
  <si>
    <t xml:space="preserve"> integral sau </t>
  </si>
  <si>
    <t xml:space="preserve">a infrastructurii </t>
  </si>
  <si>
    <t>Sume</t>
  </si>
  <si>
    <t>% din PIB</t>
  </si>
  <si>
    <t xml:space="preserve"> sanatate </t>
  </si>
  <si>
    <t xml:space="preserve"> partial din
venituri 
proprii</t>
  </si>
  <si>
    <t>rutiere</t>
  </si>
  <si>
    <t xml:space="preserve">   VENITURI TOTALE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</si>
  <si>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</si>
  <si>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</si>
  <si>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</si>
  <si>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</si>
  <si>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</si>
  <si>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</si>
  <si>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</si>
  <si>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</si>
  <si>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 xml:space="preserve"> TVA</t>
  </si>
  <si>
    <t xml:space="preserve"> Alte impozite si taxe pe bunuri si servicii</t>
  </si>
  <si>
    <t xml:space="preserve">Taxe pe utilizarea bunurilor, autorizarea utilizarii bunurilor sau pe desfasurarea de activitati </t>
  </si>
  <si>
    <t>Impozit pe comertul exterior si tranzactiile internationale (taxe vamale)</t>
  </si>
  <si>
    <t>Alte impozite si taxe fiscale</t>
  </si>
  <si>
    <t xml:space="preserve">  Contributii de asigurari</t>
  </si>
  <si>
    <t xml:space="preserve">  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</si>
  <si>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</si>
  <si>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</si>
  <si>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</si>
  <si>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</si>
  <si>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</si>
  <si>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</si>
  <si>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în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</si>
  <si>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</si>
  <si>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</si>
  <si>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</si>
  <si>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</si>
  <si>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</si>
  <si>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</si>
  <si>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</si>
  <si>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</si>
  <si>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</si>
  <si>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</si>
  <si>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</si>
  <si>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externe 
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</si>
  <si>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</si>
  <si>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</si>
  <si>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</si>
  <si>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
reprezentând asistenta financiara
nerambursabila aferenta PNRR</t>
  </si>
  <si>
    <t>Proiecte cu finantare din sumele aferente
componentei de imprumut a PNRR</t>
  </si>
  <si>
    <t>Cheltuieli aferente programelor cu finantare rambursabila</t>
  </si>
  <si>
    <t>Cheltuieli de capital</t>
  </si>
  <si>
    <t>Active nefinanciare</t>
  </si>
  <si>
    <t>Active financiare</t>
  </si>
  <si>
    <t>Imprumuturi</t>
  </si>
  <si>
    <t>Rambursari de credite</t>
  </si>
  <si>
    <t>Plati efectuate in anii precedenti si recuperate in anul curent</t>
  </si>
  <si>
    <t>EXCEDENT(+) / DEFICIT(-)</t>
  </si>
  <si>
    <t xml:space="preserve"> Accize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</si>
</sst>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l_e_i_-;\-* #,##0.00\ _l_e_i_-;_-* &quot;-&quot;??\ _l_e_i_-;_-@_-"/>
    <numFmt numFmtId="164" formatCode="#,##0.0"/>
    <numFmt numFmtId="165" formatCode="#,##0.000"/>
    <numFmt numFmtId="166" formatCode="#,##0.0000"/>
    <numFmt numFmtId="167" formatCode="#,##0.000000"/>
    <numFmt numFmtId="168" formatCode="#,##0.0000000"/>
    <numFmt numFmtId="169" formatCode="#,##0.000000000"/>
  </numFmts>
  <fonts count="20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b/>
      <sz val="14"/>
      <name val="Arial"/>
      <family val="2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indexed="8"/>
      <name val="Arial"/>
      <family val="2"/>
      <charset val="238"/>
    </font>
    <font>
      <b/>
      <i/>
      <sz val="12"/>
      <name val="Arial"/>
      <family val="2"/>
      <charset val="238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i/>
      <sz val="12"/>
      <name val="Arial"/>
      <family val="2"/>
    </font>
    <font>
      <b/>
      <sz val="13"/>
      <color indexed="10"/>
      <name val="Arial"/>
      <family val="2"/>
    </font>
    <font>
      <b/>
      <sz val="14"/>
      <name val="Arial"/>
      <family val="2"/>
      <charset val="238"/>
    </font>
    <font>
      <sz val="12"/>
      <color indexed="9"/>
      <name val="Arial"/>
      <family val="2"/>
      <charset val="238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ill="0" applyBorder="0" applyAlignment="0" applyProtection="0"/>
    <xf numFmtId="0" fontId="1" fillId="0" borderId="0"/>
    <xf numFmtId="0" fontId="1" fillId="0" borderId="0"/>
  </cellStyleXfs>
  <cellXfs count="150">
    <xf numFmtId="0" fontId="0" fillId="0" borderId="0" xfId="0"/>
    <xf numFmtId="164" fontId="10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 vertical="center"/>
      <protection locked="0"/>
    </xf>
    <xf numFmtId="165" fontId="2" fillId="2" borderId="0" xfId="0" applyNumberFormat="1" applyFont="1" applyFill="1" applyAlignment="1" applyProtection="1">
      <alignment horizontal="center" vertical="center"/>
      <protection locked="0"/>
    </xf>
    <xf numFmtId="164" fontId="11" fillId="2" borderId="0" xfId="0" applyNumberFormat="1" applyFont="1" applyFill="1" applyAlignment="1" applyProtection="1">
      <protection locked="0"/>
    </xf>
    <xf numFmtId="164" fontId="11" fillId="2" borderId="1" xfId="0" applyNumberFormat="1" applyFont="1" applyFill="1" applyBorder="1" applyAlignment="1" applyProtection="1">
      <protection locked="0"/>
    </xf>
    <xf numFmtId="165" fontId="11" fillId="2" borderId="0" xfId="0" applyNumberFormat="1" applyFont="1" applyFill="1" applyAlignment="1" applyProtection="1"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5" fontId="2" fillId="2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/>
    <xf numFmtId="164" fontId="6" fillId="2" borderId="0" xfId="0" applyNumberFormat="1" applyFont="1" applyFill="1" applyBorder="1" applyAlignment="1" applyProtection="1">
      <alignment horizontal="left" vertic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quotePrefix="1" applyNumberFormat="1" applyFont="1" applyFill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quotePrefix="1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 applyProtection="1">
      <alignment horizontal="center" vertical="center"/>
    </xf>
    <xf numFmtId="164" fontId="2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 applyAlignment="1" applyProtection="1"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164" fontId="3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right"/>
      <protection locked="0"/>
    </xf>
    <xf numFmtId="164" fontId="9" fillId="2" borderId="0" xfId="0" applyNumberFormat="1" applyFont="1" applyFill="1" applyBorder="1" applyAlignment="1" applyProtection="1">
      <alignment horizontal="center"/>
      <protection locked="0"/>
    </xf>
    <xf numFmtId="3" fontId="11" fillId="2" borderId="0" xfId="0" applyNumberFormat="1" applyFont="1" applyFill="1" applyBorder="1" applyAlignment="1" applyProtection="1">
      <alignment horizontal="center"/>
      <protection locked="0"/>
    </xf>
    <xf numFmtId="4" fontId="11" fillId="2" borderId="0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Alignment="1">
      <alignment horizontal="center"/>
    </xf>
    <xf numFmtId="165" fontId="13" fillId="2" borderId="0" xfId="0" applyNumberFormat="1" applyFont="1" applyFill="1" applyAlignment="1" applyProtection="1">
      <protection locked="0"/>
    </xf>
    <xf numFmtId="164" fontId="0" fillId="2" borderId="0" xfId="0" applyNumberFormat="1" applyFont="1" applyFill="1" applyAlignment="1" applyProtection="1">
      <alignment horizontal="right"/>
      <protection locked="0"/>
    </xf>
    <xf numFmtId="165" fontId="13" fillId="2" borderId="0" xfId="0" applyNumberFormat="1" applyFont="1" applyFill="1" applyAlignment="1" applyProtection="1">
      <alignment horizontal="center"/>
      <protection locked="0"/>
    </xf>
    <xf numFmtId="165" fontId="11" fillId="2" borderId="0" xfId="0" applyNumberFormat="1" applyFont="1" applyFill="1" applyAlignment="1" applyProtection="1">
      <alignment horizontal="right"/>
      <protection locked="0"/>
    </xf>
    <xf numFmtId="4" fontId="5" fillId="2" borderId="0" xfId="0" applyNumberFormat="1" applyFont="1" applyFill="1" applyBorder="1" applyAlignment="1" applyProtection="1">
      <alignment horizontal="center"/>
      <protection locked="0"/>
    </xf>
    <xf numFmtId="165" fontId="12" fillId="2" borderId="0" xfId="0" applyNumberFormat="1" applyFont="1" applyFill="1" applyAlignment="1" applyProtection="1">
      <alignment horizontal="center"/>
      <protection locked="0"/>
    </xf>
    <xf numFmtId="165" fontId="2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5" fontId="2" fillId="2" borderId="0" xfId="0" applyNumberFormat="1" applyFont="1" applyFill="1" applyAlignment="1" applyProtection="1">
      <alignment horizontal="right"/>
      <protection locked="0"/>
    </xf>
    <xf numFmtId="167" fontId="11" fillId="2" borderId="0" xfId="0" applyNumberFormat="1" applyFont="1" applyFill="1" applyBorder="1" applyAlignment="1" applyProtection="1">
      <alignment horizontal="center"/>
      <protection locked="0"/>
    </xf>
    <xf numFmtId="165" fontId="11" fillId="2" borderId="0" xfId="0" applyNumberFormat="1" applyFont="1" applyFill="1" applyBorder="1" applyAlignment="1" applyProtection="1">
      <protection locked="0"/>
    </xf>
    <xf numFmtId="164" fontId="11" fillId="2" borderId="0" xfId="0" applyNumberFormat="1" applyFont="1" applyFill="1" applyBorder="1" applyAlignment="1" applyProtection="1">
      <alignment horizontal="right"/>
      <protection locked="0"/>
    </xf>
    <xf numFmtId="166" fontId="5" fillId="2" borderId="0" xfId="0" applyNumberFormat="1" applyFont="1" applyFill="1" applyBorder="1" applyAlignment="1" applyProtection="1">
      <alignment horizontal="center"/>
      <protection locked="0"/>
    </xf>
    <xf numFmtId="165" fontId="2" fillId="2" borderId="0" xfId="0" applyNumberFormat="1" applyFont="1" applyFill="1" applyBorder="1" applyAlignment="1" applyProtection="1">
      <alignment horizontal="center"/>
      <protection locked="0"/>
    </xf>
    <xf numFmtId="165" fontId="14" fillId="2" borderId="0" xfId="0" applyNumberFormat="1" applyFont="1" applyFill="1" applyAlignment="1" applyProtection="1">
      <alignment horizontal="center" vertical="center"/>
      <protection locked="0"/>
    </xf>
    <xf numFmtId="165" fontId="15" fillId="2" borderId="0" xfId="0" applyNumberFormat="1" applyFont="1" applyFill="1" applyBorder="1" applyAlignment="1" applyProtection="1">
      <protection locked="0"/>
    </xf>
    <xf numFmtId="165" fontId="6" fillId="2" borderId="0" xfId="0" applyNumberFormat="1" applyFont="1" applyFill="1" applyAlignment="1" applyProtection="1">
      <alignment horizontal="center"/>
      <protection locked="0"/>
    </xf>
    <xf numFmtId="164" fontId="9" fillId="2" borderId="0" xfId="0" applyNumberFormat="1" applyFont="1" applyFill="1" applyBorder="1" applyAlignment="1" applyProtection="1">
      <protection locked="0"/>
    </xf>
    <xf numFmtId="164" fontId="6" fillId="2" borderId="0" xfId="3" applyNumberFormat="1" applyFont="1" applyFill="1" applyAlignment="1"/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protection locked="0"/>
    </xf>
    <xf numFmtId="165" fontId="7" fillId="2" borderId="0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protection locked="0"/>
    </xf>
    <xf numFmtId="165" fontId="6" fillId="2" borderId="0" xfId="0" quotePrefix="1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 vertical="top" readingOrder="1"/>
    </xf>
    <xf numFmtId="164" fontId="4" fillId="2" borderId="2" xfId="0" applyNumberFormat="1" applyFont="1" applyFill="1" applyBorder="1" applyAlignment="1" applyProtection="1">
      <alignment horizontal="center" vertical="top" readingOrder="1"/>
    </xf>
    <xf numFmtId="164" fontId="6" fillId="2" borderId="2" xfId="0" applyNumberFormat="1" applyFont="1" applyFill="1" applyBorder="1" applyAlignment="1" applyProtection="1">
      <alignment horizontal="center" readingOrder="1"/>
      <protection locked="0"/>
    </xf>
    <xf numFmtId="164" fontId="6" fillId="2" borderId="2" xfId="0" applyNumberFormat="1" applyFont="1" applyFill="1" applyBorder="1" applyAlignment="1" applyProtection="1">
      <alignment horizontal="center" vertical="top" readingOrder="1"/>
    </xf>
    <xf numFmtId="164" fontId="16" fillId="2" borderId="0" xfId="0" applyNumberFormat="1" applyFont="1" applyFill="1" applyAlignment="1" applyProtection="1">
      <alignment horizontal="right" vertical="center"/>
      <protection locked="0"/>
    </xf>
    <xf numFmtId="0" fontId="2" fillId="2" borderId="0" xfId="0" applyFont="1" applyFill="1" applyBorder="1" applyAlignment="1">
      <alignment horizontal="center" vertical="top" readingOrder="1"/>
    </xf>
    <xf numFmtId="0" fontId="4" fillId="2" borderId="0" xfId="0" applyFont="1" applyFill="1" applyBorder="1" applyAlignment="1">
      <alignment horizontal="center" vertical="top" readingOrder="1"/>
    </xf>
    <xf numFmtId="0" fontId="2" fillId="2" borderId="0" xfId="0" applyFont="1" applyFill="1" applyBorder="1" applyAlignment="1">
      <alignment horizontal="center" vertical="top" wrapText="1" readingOrder="1"/>
    </xf>
    <xf numFmtId="164" fontId="6" fillId="2" borderId="0" xfId="0" applyNumberFormat="1" applyFont="1" applyFill="1" applyBorder="1" applyAlignment="1" applyProtection="1">
      <alignment horizontal="center" readingOrder="1"/>
      <protection locked="0"/>
    </xf>
    <xf numFmtId="164" fontId="6" fillId="2" borderId="0" xfId="0" applyNumberFormat="1" applyFont="1" applyFill="1" applyBorder="1" applyAlignment="1" applyProtection="1">
      <alignment horizontal="center" vertical="top" readingOrder="1"/>
    </xf>
    <xf numFmtId="164" fontId="2" fillId="2" borderId="0" xfId="0" applyNumberFormat="1" applyFont="1" applyFill="1" applyBorder="1" applyAlignment="1" applyProtection="1">
      <alignment horizontal="center" vertical="top" readingOrder="1"/>
    </xf>
    <xf numFmtId="164" fontId="17" fillId="2" borderId="0" xfId="0" applyNumberFormat="1" applyFont="1" applyFill="1" applyBorder="1" applyAlignment="1" applyProtection="1">
      <alignment horizontal="right" wrapText="1"/>
      <protection locked="0"/>
    </xf>
    <xf numFmtId="167" fontId="2" fillId="2" borderId="0" xfId="0" applyNumberFormat="1" applyFont="1" applyFill="1" applyBorder="1" applyAlignment="1">
      <alignment horizontal="center" vertical="top" readingOrder="1"/>
    </xf>
    <xf numFmtId="164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4" fontId="18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 applyProtection="1">
      <alignment vertical="center"/>
      <protection locked="0"/>
    </xf>
    <xf numFmtId="164" fontId="13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/>
      <protection locked="0"/>
    </xf>
    <xf numFmtId="164" fontId="12" fillId="2" borderId="0" xfId="0" applyNumberFormat="1" applyFont="1" applyFill="1" applyBorder="1" applyAlignment="1" applyProtection="1">
      <alignment horizontal="center" vertical="center"/>
    </xf>
    <xf numFmtId="164" fontId="12" fillId="2" borderId="0" xfId="0" applyNumberFormat="1" applyFont="1" applyFill="1" applyBorder="1" applyAlignment="1" applyProtection="1">
      <alignment horizontal="center" vertical="center"/>
      <protection locked="0"/>
    </xf>
    <xf numFmtId="164" fontId="12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 applyProtection="1">
      <alignment horizontal="left" vertical="center" indent="2"/>
      <protection locked="0"/>
    </xf>
    <xf numFmtId="164" fontId="6" fillId="2" borderId="0" xfId="0" applyNumberFormat="1" applyFont="1" applyFill="1" applyAlignment="1" applyProtection="1">
      <alignment horizontal="center" vertical="center"/>
    </xf>
    <xf numFmtId="164" fontId="5" fillId="2" borderId="0" xfId="0" applyNumberFormat="1" applyFont="1" applyFill="1" applyAlignment="1" applyProtection="1">
      <alignment horizontal="center" vertical="center"/>
    </xf>
    <xf numFmtId="164" fontId="6" fillId="2" borderId="0" xfId="0" applyNumberFormat="1" applyFont="1" applyFill="1" applyAlignment="1" applyProtection="1">
      <alignment horizontal="left" wrapText="1" indent="3"/>
      <protection locked="0"/>
    </xf>
    <xf numFmtId="164" fontId="2" fillId="2" borderId="0" xfId="0" applyNumberFormat="1" applyFont="1" applyFill="1" applyAlignment="1" applyProtection="1">
      <alignment horizontal="left" indent="4"/>
      <protection locked="0"/>
    </xf>
    <xf numFmtId="164" fontId="2" fillId="2" borderId="0" xfId="0" applyNumberFormat="1" applyFont="1" applyFill="1" applyAlignment="1" applyProtection="1">
      <alignment horizontal="left" wrapText="1" indent="4"/>
      <protection locked="0"/>
    </xf>
    <xf numFmtId="164" fontId="6" fillId="2" borderId="0" xfId="0" applyNumberFormat="1" applyFont="1" applyFill="1" applyAlignment="1" applyProtection="1">
      <alignment horizontal="left" vertical="center" wrapText="1" indent="3"/>
    </xf>
    <xf numFmtId="164" fontId="10" fillId="2" borderId="0" xfId="0" applyNumberFormat="1" applyFont="1" applyFill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Alignment="1" applyProtection="1">
      <alignment horizontal="left" vertical="center" wrapText="1" indent="4"/>
    </xf>
    <xf numFmtId="167" fontId="2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vertical="center" indent="3"/>
    </xf>
    <xf numFmtId="164" fontId="6" fillId="2" borderId="0" xfId="0" applyNumberFormat="1" applyFont="1" applyFill="1" applyAlignment="1">
      <alignment horizontal="left" vertical="center" indent="1"/>
    </xf>
    <xf numFmtId="164" fontId="6" fillId="2" borderId="0" xfId="0" applyNumberFormat="1" applyFont="1" applyFill="1" applyAlignment="1" applyProtection="1">
      <alignment horizontal="left" vertical="center" indent="1"/>
    </xf>
    <xf numFmtId="164" fontId="6" fillId="2" borderId="0" xfId="0" applyNumberFormat="1" applyFont="1" applyFill="1" applyBorder="1" applyAlignment="1" applyProtection="1">
      <alignment vertical="center"/>
    </xf>
    <xf numFmtId="164" fontId="6" fillId="2" borderId="0" xfId="0" applyNumberFormat="1" applyFont="1" applyFill="1" applyAlignment="1" applyProtection="1">
      <alignment horizontal="left" vertical="center"/>
    </xf>
    <xf numFmtId="164" fontId="6" fillId="2" borderId="0" xfId="0" applyNumberFormat="1" applyFont="1" applyFill="1" applyAlignment="1" applyProtection="1">
      <alignment vertical="center"/>
    </xf>
    <xf numFmtId="168" fontId="2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Border="1" applyAlignment="1" applyProtection="1">
      <alignment wrapText="1"/>
      <protection locked="0"/>
    </xf>
    <xf numFmtId="4" fontId="2" fillId="2" borderId="0" xfId="0" applyNumberFormat="1" applyFont="1" applyFill="1" applyAlignment="1" applyProtection="1">
      <alignment horizontal="center" vertical="center"/>
      <protection locked="0"/>
    </xf>
    <xf numFmtId="169" fontId="19" fillId="2" borderId="0" xfId="0" applyNumberFormat="1" applyFont="1" applyFill="1" applyBorder="1" applyAlignment="1" applyProtection="1">
      <alignment wrapText="1"/>
      <protection locked="0"/>
    </xf>
    <xf numFmtId="164" fontId="13" fillId="2" borderId="0" xfId="0" applyNumberFormat="1" applyFont="1" applyFill="1" applyAlignment="1" applyProtection="1">
      <alignment horizontal="center" vertical="center"/>
      <protection locked="0"/>
    </xf>
    <xf numFmtId="164" fontId="6" fillId="2" borderId="0" xfId="0" applyNumberFormat="1" applyFont="1" applyFill="1" applyAlignment="1" applyProtection="1">
      <alignment horizontal="left" indent="1"/>
    </xf>
    <xf numFmtId="49" fontId="2" fillId="2" borderId="0" xfId="0" applyNumberFormat="1" applyFont="1" applyFill="1" applyBorder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left" indent="2"/>
    </xf>
    <xf numFmtId="164" fontId="4" fillId="2" borderId="0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 applyProtection="1">
      <alignment horizontal="left" wrapText="1" indent="2"/>
    </xf>
    <xf numFmtId="49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13" fillId="2" borderId="0" xfId="0" applyNumberFormat="1" applyFont="1" applyFill="1" applyAlignment="1" applyProtection="1">
      <alignment horizontal="left" vertical="center" wrapText="1" indent="2"/>
    </xf>
    <xf numFmtId="164" fontId="2" fillId="2" borderId="0" xfId="0" applyNumberFormat="1" applyFont="1" applyFill="1" applyAlignment="1" applyProtection="1">
      <alignment horizontal="left" indent="4"/>
    </xf>
    <xf numFmtId="164" fontId="2" fillId="2" borderId="0" xfId="0" applyNumberFormat="1" applyFont="1" applyFill="1" applyAlignment="1">
      <alignment horizontal="left" indent="4"/>
    </xf>
    <xf numFmtId="164" fontId="6" fillId="2" borderId="0" xfId="0" applyNumberFormat="1" applyFont="1" applyFill="1" applyAlignment="1">
      <alignment horizontal="left" wrapText="1" indent="1"/>
    </xf>
    <xf numFmtId="164" fontId="6" fillId="2" borderId="3" xfId="0" applyNumberFormat="1" applyFont="1" applyFill="1" applyBorder="1" applyAlignment="1" applyProtection="1">
      <alignment horizontal="left" vertical="center"/>
    </xf>
    <xf numFmtId="164" fontId="5" fillId="2" borderId="3" xfId="0" applyNumberFormat="1" applyFont="1" applyFill="1" applyBorder="1" applyAlignment="1" applyProtection="1">
      <alignment horizontal="center" vertical="center"/>
      <protection locked="0"/>
    </xf>
    <xf numFmtId="164" fontId="6" fillId="2" borderId="3" xfId="0" applyNumberFormat="1" applyFont="1" applyFill="1" applyBorder="1" applyAlignment="1" applyProtection="1">
      <alignment horizontal="center" vertical="center"/>
    </xf>
    <xf numFmtId="4" fontId="6" fillId="2" borderId="3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3" xfId="0" applyNumberFormat="1" applyFont="1" applyFill="1" applyBorder="1" applyAlignment="1" applyProtection="1">
      <alignment horizontal="right"/>
      <protection locked="0"/>
    </xf>
    <xf numFmtId="164" fontId="18" fillId="2" borderId="3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 vertical="top" readingOrder="1"/>
    </xf>
    <xf numFmtId="0" fontId="2" fillId="2" borderId="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readingOrder="1"/>
    </xf>
    <xf numFmtId="164" fontId="6" fillId="2" borderId="3" xfId="0" applyNumberFormat="1" applyFont="1" applyFill="1" applyBorder="1" applyAlignment="1" applyProtection="1">
      <alignment horizontal="center" readingOrder="1"/>
      <protection locked="0"/>
    </xf>
    <xf numFmtId="164" fontId="2" fillId="2" borderId="3" xfId="0" applyNumberFormat="1" applyFont="1" applyFill="1" applyBorder="1" applyAlignment="1" applyProtection="1">
      <alignment horizontal="center" vertical="top" readingOrder="1"/>
    </xf>
    <xf numFmtId="164" fontId="6" fillId="2" borderId="3" xfId="0" applyNumberFormat="1" applyFont="1" applyFill="1" applyBorder="1" applyAlignment="1" applyProtection="1">
      <alignment vertical="center"/>
      <protection locked="0"/>
    </xf>
    <xf numFmtId="165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6" fillId="2" borderId="0" xfId="2" applyFont="1" applyFill="1" applyBorder="1" applyAlignment="1">
      <alignment horizontal="center"/>
    </xf>
    <xf numFmtId="49" fontId="5" fillId="2" borderId="0" xfId="2" applyNumberFormat="1" applyFont="1" applyFill="1" applyBorder="1" applyAlignment="1" applyProtection="1">
      <alignment horizontal="center"/>
      <protection locked="0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/>
    </xf>
  </cellXfs>
  <cellStyles count="4">
    <cellStyle name="Comma" xfId="1" builtinId="3"/>
    <cellStyle name="Normal" xfId="0" builtinId="0"/>
    <cellStyle name="Normal 2 2" xfId="2"/>
    <cellStyle name="Normal_realizari.bugete.200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S72"/>
  <sheetViews>
    <sheetView showZeros="0" tabSelected="1" view="pageBreakPreview" zoomScale="75" zoomScaleNormal="85" zoomScaleSheetLayoutView="75" workbookViewId="0">
      <pane xSplit="2" ySplit="15" topLeftCell="E48" activePane="bottomRight" state="frozen"/>
      <selection pane="topRight" activeCell="C1" sqref="C1"/>
      <selection pane="bottomLeft" activeCell="A16" sqref="A16"/>
      <selection pane="bottomRight" activeCell="B53" sqref="B53"/>
    </sheetView>
  </sheetViews>
  <sheetFormatPr defaultRowHeight="20.100000000000001" customHeight="1" outlineLevelRow="1" x14ac:dyDescent="0.3"/>
  <cols>
    <col min="1" max="1" width="3.88671875" style="23" customWidth="1"/>
    <col min="2" max="2" width="54.44140625" style="28" customWidth="1"/>
    <col min="3" max="3" width="21.109375" style="28" customWidth="1"/>
    <col min="4" max="4" width="13.6640625" style="28" customWidth="1"/>
    <col min="5" max="5" width="16" style="134" customWidth="1"/>
    <col min="6" max="6" width="12.6640625" style="134" customWidth="1"/>
    <col min="7" max="7" width="15.6640625" style="134" customWidth="1"/>
    <col min="8" max="8" width="10.6640625" style="134" customWidth="1"/>
    <col min="9" max="9" width="15.88671875" style="28" customWidth="1"/>
    <col min="10" max="10" width="12.6640625" style="28" customWidth="1"/>
    <col min="11" max="11" width="12.88671875" style="28" customWidth="1"/>
    <col min="12" max="12" width="14.33203125" style="28" customWidth="1"/>
    <col min="13" max="13" width="13.6640625" style="28" customWidth="1"/>
    <col min="14" max="14" width="14" style="22" customWidth="1"/>
    <col min="15" max="15" width="11.6640625" style="28" customWidth="1"/>
    <col min="16" max="16" width="12.6640625" style="22" customWidth="1"/>
    <col min="17" max="17" width="11.5546875" style="28" customWidth="1"/>
    <col min="18" max="18" width="15.6640625" style="29" customWidth="1"/>
    <col min="19" max="19" width="9.5546875" style="57" customWidth="1"/>
    <col min="20" max="16384" width="8.88671875" style="23"/>
  </cols>
  <sheetData>
    <row r="1" spans="1:19" ht="23.25" customHeight="1" x14ac:dyDescent="0.3">
      <c r="B1" s="24"/>
      <c r="C1" s="23"/>
      <c r="D1" s="23"/>
      <c r="E1" s="25"/>
      <c r="F1" s="25"/>
      <c r="G1" s="25"/>
      <c r="H1" s="26"/>
      <c r="I1" s="27"/>
      <c r="S1" s="30" t="s">
        <v>0</v>
      </c>
    </row>
    <row r="2" spans="1:19" ht="15" hidden="1" customHeight="1" x14ac:dyDescent="0.3">
      <c r="B2" s="31"/>
      <c r="C2" s="32"/>
      <c r="D2" s="33"/>
      <c r="E2" s="34"/>
      <c r="F2" s="34"/>
      <c r="G2" s="34"/>
      <c r="H2" s="34"/>
      <c r="I2" s="32"/>
      <c r="J2" s="35"/>
      <c r="K2" s="33"/>
      <c r="L2" s="23"/>
      <c r="M2" s="23"/>
      <c r="N2" s="36"/>
      <c r="O2" s="144"/>
      <c r="P2" s="144"/>
      <c r="Q2" s="144"/>
      <c r="R2" s="144"/>
      <c r="S2" s="144"/>
    </row>
    <row r="3" spans="1:19" ht="22.5" customHeight="1" outlineLevel="1" x14ac:dyDescent="0.3">
      <c r="B3" s="145" t="s">
        <v>1</v>
      </c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1:19" ht="15.6" outlineLevel="1" x14ac:dyDescent="0.3">
      <c r="B4" s="146" t="s">
        <v>2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ht="15.6" outlineLevel="1" x14ac:dyDescent="0.3"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</row>
    <row r="6" spans="1:19" ht="15.6" outlineLevel="1" x14ac:dyDescent="0.3">
      <c r="B6" s="1"/>
      <c r="C6" s="37"/>
      <c r="D6" s="37">
        <v>0</v>
      </c>
      <c r="E6" s="38"/>
      <c r="F6" s="4"/>
      <c r="G6" s="38"/>
      <c r="H6" s="39"/>
      <c r="I6" s="40"/>
      <c r="J6" s="41"/>
      <c r="K6" s="42"/>
      <c r="L6" s="43"/>
      <c r="M6" s="43"/>
      <c r="N6" s="2"/>
      <c r="O6" s="39"/>
      <c r="P6" s="39"/>
      <c r="Q6" s="39"/>
      <c r="R6" s="39"/>
      <c r="S6" s="39"/>
    </row>
    <row r="7" spans="1:19" ht="15.6" outlineLevel="1" x14ac:dyDescent="0.3">
      <c r="B7" s="44"/>
      <c r="C7" s="38"/>
      <c r="D7" s="38"/>
      <c r="E7" s="38"/>
      <c r="F7" s="38"/>
      <c r="G7" s="38"/>
      <c r="H7" s="45"/>
      <c r="I7" s="46"/>
      <c r="J7" s="47"/>
      <c r="K7" s="48"/>
      <c r="L7" s="45"/>
      <c r="M7" s="38"/>
      <c r="N7" s="45"/>
      <c r="P7" s="45"/>
      <c r="Q7" s="45"/>
      <c r="R7" s="39"/>
      <c r="S7" s="45"/>
    </row>
    <row r="8" spans="1:19" ht="0.6" customHeight="1" outlineLevel="1" x14ac:dyDescent="0.3">
      <c r="B8" s="9"/>
      <c r="C8" s="38"/>
      <c r="D8" s="38"/>
      <c r="E8" s="38"/>
      <c r="F8" s="45"/>
      <c r="G8" s="38"/>
      <c r="H8" s="45"/>
      <c r="I8" s="47"/>
      <c r="J8" s="49"/>
      <c r="K8" s="50"/>
      <c r="L8" s="45"/>
      <c r="M8" s="45"/>
      <c r="N8" s="45"/>
      <c r="O8" s="45"/>
      <c r="P8" s="45"/>
      <c r="Q8" s="45"/>
      <c r="R8" s="39"/>
      <c r="S8" s="45"/>
    </row>
    <row r="9" spans="1:19" ht="15.6" outlineLevel="1" x14ac:dyDescent="0.3">
      <c r="B9" s="44"/>
      <c r="C9" s="2"/>
      <c r="D9" s="2"/>
      <c r="E9" s="2"/>
      <c r="F9" s="2"/>
      <c r="G9" s="2"/>
      <c r="H9" s="2"/>
      <c r="I9" s="3"/>
      <c r="J9" s="51"/>
      <c r="K9" s="38"/>
      <c r="L9" s="52"/>
      <c r="M9" s="53"/>
      <c r="N9" s="45"/>
      <c r="O9" s="45"/>
      <c r="P9" s="45"/>
      <c r="Q9" s="45"/>
      <c r="R9" s="45"/>
      <c r="S9" s="45"/>
    </row>
    <row r="10" spans="1:19" ht="19.2" customHeight="1" outlineLevel="1" x14ac:dyDescent="0.3">
      <c r="B10" s="6"/>
      <c r="C10" s="3"/>
      <c r="D10" s="2"/>
      <c r="E10" s="3"/>
      <c r="F10" s="3"/>
      <c r="G10" s="3"/>
      <c r="H10" s="2"/>
      <c r="I10" s="2"/>
      <c r="J10" s="41"/>
      <c r="K10" s="55"/>
      <c r="L10" s="52"/>
      <c r="M10" s="56"/>
      <c r="N10" s="43"/>
    </row>
    <row r="11" spans="1:19" ht="19.2" customHeight="1" outlineLevel="1" x14ac:dyDescent="0.3">
      <c r="B11" s="4"/>
      <c r="C11" s="2"/>
      <c r="D11" s="2"/>
      <c r="E11" s="2"/>
      <c r="F11" s="2"/>
      <c r="G11" s="2"/>
      <c r="H11" s="2"/>
      <c r="I11" s="2"/>
      <c r="J11" s="56"/>
      <c r="K11" s="43"/>
      <c r="L11" s="52"/>
      <c r="M11" s="56"/>
      <c r="O11" s="58"/>
      <c r="P11" s="58"/>
      <c r="Q11" s="22" t="s">
        <v>3</v>
      </c>
      <c r="R11" s="59">
        <v>1768800</v>
      </c>
      <c r="S11" s="60"/>
    </row>
    <row r="12" spans="1:19" ht="15.6" outlineLevel="1" x14ac:dyDescent="0.3">
      <c r="A12" s="61"/>
      <c r="B12" s="5"/>
      <c r="C12" s="43"/>
      <c r="D12" s="43"/>
      <c r="E12" s="43"/>
      <c r="F12" s="43"/>
      <c r="G12" s="43"/>
      <c r="H12" s="62"/>
      <c r="I12" s="63"/>
      <c r="J12" s="23"/>
      <c r="K12" s="54"/>
      <c r="L12" s="64"/>
      <c r="M12" s="54"/>
      <c r="N12" s="35"/>
      <c r="O12" s="7"/>
      <c r="P12" s="65"/>
      <c r="Q12" s="7"/>
      <c r="R12" s="66"/>
      <c r="S12" s="67" t="s">
        <v>4</v>
      </c>
    </row>
    <row r="13" spans="1:19" ht="15.6" x14ac:dyDescent="0.3">
      <c r="B13" s="6"/>
      <c r="C13" s="68" t="s">
        <v>5</v>
      </c>
      <c r="D13" s="68" t="s">
        <v>5</v>
      </c>
      <c r="E13" s="69" t="s">
        <v>5</v>
      </c>
      <c r="F13" s="69" t="s">
        <v>5</v>
      </c>
      <c r="G13" s="69" t="s">
        <v>6</v>
      </c>
      <c r="H13" s="69" t="s">
        <v>7</v>
      </c>
      <c r="I13" s="68" t="s">
        <v>5</v>
      </c>
      <c r="J13" s="68" t="s">
        <v>8</v>
      </c>
      <c r="K13" s="68" t="s">
        <v>9</v>
      </c>
      <c r="L13" s="68" t="s">
        <v>9</v>
      </c>
      <c r="M13" s="68" t="s">
        <v>10</v>
      </c>
      <c r="N13" s="70" t="s">
        <v>11</v>
      </c>
      <c r="O13" s="68" t="s">
        <v>12</v>
      </c>
      <c r="P13" s="71" t="s">
        <v>11</v>
      </c>
      <c r="Q13" s="68" t="s">
        <v>13</v>
      </c>
      <c r="R13" s="147" t="s">
        <v>14</v>
      </c>
      <c r="S13" s="147"/>
    </row>
    <row r="14" spans="1:19" ht="15" customHeight="1" x14ac:dyDescent="0.3">
      <c r="B14" s="72"/>
      <c r="C14" s="73" t="s">
        <v>15</v>
      </c>
      <c r="D14" s="73" t="s">
        <v>16</v>
      </c>
      <c r="E14" s="74" t="s">
        <v>17</v>
      </c>
      <c r="F14" s="74" t="s">
        <v>18</v>
      </c>
      <c r="G14" s="74" t="s">
        <v>19</v>
      </c>
      <c r="H14" s="74" t="s">
        <v>20</v>
      </c>
      <c r="I14" s="73" t="s">
        <v>21</v>
      </c>
      <c r="J14" s="73" t="s">
        <v>20</v>
      </c>
      <c r="K14" s="73" t="s">
        <v>22</v>
      </c>
      <c r="L14" s="73" t="s">
        <v>23</v>
      </c>
      <c r="M14" s="75"/>
      <c r="N14" s="76"/>
      <c r="O14" s="73" t="s">
        <v>24</v>
      </c>
      <c r="P14" s="77" t="s">
        <v>25</v>
      </c>
      <c r="Q14" s="78" t="s">
        <v>26</v>
      </c>
      <c r="R14" s="148"/>
      <c r="S14" s="148"/>
    </row>
    <row r="15" spans="1:19" ht="15.75" customHeight="1" x14ac:dyDescent="0.3">
      <c r="B15" s="8"/>
      <c r="C15" s="73" t="s">
        <v>27</v>
      </c>
      <c r="D15" s="73" t="s">
        <v>28</v>
      </c>
      <c r="E15" s="74" t="s">
        <v>29</v>
      </c>
      <c r="F15" s="74" t="s">
        <v>30</v>
      </c>
      <c r="G15" s="74" t="s">
        <v>31</v>
      </c>
      <c r="H15" s="74" t="s">
        <v>32</v>
      </c>
      <c r="I15" s="73" t="s">
        <v>33</v>
      </c>
      <c r="J15" s="73" t="s">
        <v>34</v>
      </c>
      <c r="K15" s="73" t="s">
        <v>35</v>
      </c>
      <c r="L15" s="73" t="s">
        <v>36</v>
      </c>
      <c r="M15" s="38"/>
      <c r="N15" s="76"/>
      <c r="O15" s="73" t="s">
        <v>37</v>
      </c>
      <c r="P15" s="77" t="s">
        <v>38</v>
      </c>
      <c r="Q15" s="78" t="s">
        <v>39</v>
      </c>
      <c r="R15" s="148"/>
      <c r="S15" s="148"/>
    </row>
    <row r="16" spans="1:19" ht="17.399999999999999" x14ac:dyDescent="0.3">
      <c r="B16" s="79"/>
      <c r="C16" s="80"/>
      <c r="D16" s="73" t="s">
        <v>40</v>
      </c>
      <c r="E16" s="74" t="s">
        <v>41</v>
      </c>
      <c r="F16" s="74" t="s">
        <v>42</v>
      </c>
      <c r="G16" s="74" t="s">
        <v>43</v>
      </c>
      <c r="H16" s="74"/>
      <c r="I16" s="73" t="s">
        <v>44</v>
      </c>
      <c r="J16" s="73" t="s">
        <v>45</v>
      </c>
      <c r="K16" s="73"/>
      <c r="L16" s="73" t="s">
        <v>46</v>
      </c>
      <c r="M16" s="38"/>
      <c r="N16" s="76"/>
      <c r="O16" s="73" t="s">
        <v>47</v>
      </c>
      <c r="P16" s="76" t="s">
        <v>48</v>
      </c>
      <c r="Q16" s="78" t="s">
        <v>49</v>
      </c>
      <c r="R16" s="148"/>
      <c r="S16" s="148"/>
    </row>
    <row r="17" spans="2:19" ht="16.2" customHeight="1" x14ac:dyDescent="0.3">
      <c r="B17" s="7"/>
      <c r="C17" s="23"/>
      <c r="D17" s="73" t="s">
        <v>50</v>
      </c>
      <c r="E17" s="74"/>
      <c r="F17" s="74"/>
      <c r="G17" s="74" t="s">
        <v>51</v>
      </c>
      <c r="H17" s="74"/>
      <c r="I17" s="73" t="s">
        <v>52</v>
      </c>
      <c r="J17" s="73"/>
      <c r="K17" s="73"/>
      <c r="L17" s="73" t="s">
        <v>53</v>
      </c>
      <c r="M17" s="73"/>
      <c r="N17" s="76"/>
      <c r="O17" s="73"/>
      <c r="P17" s="76"/>
      <c r="Q17" s="78"/>
      <c r="R17" s="149" t="s">
        <v>54</v>
      </c>
      <c r="S17" s="144" t="s">
        <v>55</v>
      </c>
    </row>
    <row r="18" spans="2:19" ht="51.6" customHeight="1" x14ac:dyDescent="0.3">
      <c r="B18" s="81"/>
      <c r="C18" s="23"/>
      <c r="D18" s="82"/>
      <c r="E18" s="82"/>
      <c r="F18" s="82"/>
      <c r="G18" s="74" t="s">
        <v>56</v>
      </c>
      <c r="H18" s="74"/>
      <c r="I18" s="83" t="s">
        <v>57</v>
      </c>
      <c r="J18" s="73"/>
      <c r="K18" s="73"/>
      <c r="L18" s="83" t="s">
        <v>58</v>
      </c>
      <c r="M18" s="83"/>
      <c r="N18" s="76"/>
      <c r="O18" s="73"/>
      <c r="P18" s="76"/>
      <c r="Q18" s="78"/>
      <c r="R18" s="149"/>
      <c r="S18" s="144"/>
    </row>
    <row r="19" spans="2:19" ht="18.600000000000001" customHeight="1" thickBot="1" x14ac:dyDescent="0.35">
      <c r="B19" s="135"/>
      <c r="C19" s="86"/>
      <c r="D19" s="136"/>
      <c r="E19" s="136"/>
      <c r="F19" s="136"/>
      <c r="G19" s="137"/>
      <c r="H19" s="137"/>
      <c r="I19" s="138"/>
      <c r="J19" s="139"/>
      <c r="K19" s="139"/>
      <c r="L19" s="138"/>
      <c r="M19" s="138"/>
      <c r="N19" s="140"/>
      <c r="O19" s="139"/>
      <c r="P19" s="140"/>
      <c r="Q19" s="141"/>
      <c r="R19" s="142"/>
      <c r="S19" s="143"/>
    </row>
    <row r="20" spans="2:19" s="87" customFormat="1" ht="30.75" customHeight="1" thickTop="1" x14ac:dyDescent="0.3">
      <c r="B20" s="10" t="s">
        <v>59</v>
      </c>
      <c r="C20" s="11">
        <f>C21+C37+C38+C39+C40+C41+C42+C43+C44+C45+C46</f>
        <v>187716.61510800003</v>
      </c>
      <c r="D20" s="11">
        <f t="shared" ref="D20:M20" si="0">D21+D37+D38+D39+D40+D41+D42+D43+D44+D45+D46</f>
        <v>92738.173317999986</v>
      </c>
      <c r="E20" s="11">
        <f t="shared" si="0"/>
        <v>87467.875956000003</v>
      </c>
      <c r="F20" s="11">
        <f t="shared" si="0"/>
        <v>1438.499329</v>
      </c>
      <c r="G20" s="11">
        <f t="shared" si="0"/>
        <v>46119.980653999999</v>
      </c>
      <c r="H20" s="11">
        <f t="shared" si="0"/>
        <v>0</v>
      </c>
      <c r="I20" s="11">
        <f t="shared" si="0"/>
        <v>37625.586999999992</v>
      </c>
      <c r="J20" s="11">
        <f t="shared" si="0"/>
        <v>334.10913699999998</v>
      </c>
      <c r="K20" s="11">
        <f t="shared" si="0"/>
        <v>1014.84003843</v>
      </c>
      <c r="L20" s="11">
        <f>L21+L37+L38+L39+L40+L41+L42+L43+L44+L45+L46</f>
        <v>10832.230063000001</v>
      </c>
      <c r="M20" s="11">
        <f t="shared" si="0"/>
        <v>375.64799999999997</v>
      </c>
      <c r="N20" s="88">
        <f>SUM(C20:M20)</f>
        <v>465663.55860343005</v>
      </c>
      <c r="O20" s="89">
        <f>O21+O38+O39+O42+O40</f>
        <v>-84929.168341919984</v>
      </c>
      <c r="P20" s="88">
        <f>N20+O20</f>
        <v>380734.39026151004</v>
      </c>
      <c r="Q20" s="89">
        <f>Q21+Q38+Q39+Q42+Q44</f>
        <v>-4970.0330000000004</v>
      </c>
      <c r="R20" s="90">
        <f>P20+Q20</f>
        <v>375764.35726151004</v>
      </c>
      <c r="S20" s="88">
        <f t="shared" ref="S20:S44" si="1">R20/$R$11*100</f>
        <v>21.244027434504186</v>
      </c>
    </row>
    <row r="21" spans="2:19" s="91" customFormat="1" ht="18.75" customHeight="1" x14ac:dyDescent="0.3">
      <c r="B21" s="84" t="s">
        <v>60</v>
      </c>
      <c r="C21" s="11">
        <f>C22+C35+C36</f>
        <v>162386.30010800002</v>
      </c>
      <c r="D21" s="11">
        <f>D22+D35+D36</f>
        <v>69026.353550999993</v>
      </c>
      <c r="E21" s="14">
        <f>E22+E35+E36</f>
        <v>72953.625956000003</v>
      </c>
      <c r="F21" s="14">
        <f>F22+F35+F36</f>
        <v>1436.8683289999999</v>
      </c>
      <c r="G21" s="14">
        <f>G22+G35+G36</f>
        <v>44143.418162000002</v>
      </c>
      <c r="H21" s="14"/>
      <c r="I21" s="11">
        <f>I22+I35+I36</f>
        <v>15477.226000000001</v>
      </c>
      <c r="J21" s="11">
        <f>J22+J35+J36</f>
        <v>0</v>
      </c>
      <c r="K21" s="92">
        <f>K22+K35+K36</f>
        <v>1014.84003843</v>
      </c>
      <c r="L21" s="92">
        <f>L22+L35+L36</f>
        <v>1302.0050899999999</v>
      </c>
      <c r="M21" s="92">
        <f>M22+M35+M36</f>
        <v>344.75299999999999</v>
      </c>
      <c r="N21" s="88">
        <f t="shared" ref="N21:N45" si="2">SUM(C21:M21)</f>
        <v>368085.39023443009</v>
      </c>
      <c r="O21" s="11">
        <f>O22+O35+O36</f>
        <v>-16030.532516919999</v>
      </c>
      <c r="P21" s="92">
        <f>N21+O21</f>
        <v>352054.85771751008</v>
      </c>
      <c r="Q21" s="11">
        <f>Q22+Q35+Q36</f>
        <v>0</v>
      </c>
      <c r="R21" s="93">
        <f t="shared" ref="R21:R43" si="3">P21+Q21</f>
        <v>352054.85771751008</v>
      </c>
      <c r="S21" s="92">
        <f t="shared" si="1"/>
        <v>19.903598921161809</v>
      </c>
    </row>
    <row r="22" spans="2:19" ht="28.5" customHeight="1" x14ac:dyDescent="0.25">
      <c r="B22" s="94" t="s">
        <v>61</v>
      </c>
      <c r="C22" s="95">
        <f>C23+C27+C28+C33+C34</f>
        <v>133985.00305300002</v>
      </c>
      <c r="D22" s="95">
        <f>D23+D27+D28+D33+D34</f>
        <v>52464.163999999997</v>
      </c>
      <c r="E22" s="17">
        <f t="shared" ref="E22:L22" si="4">E23+E27+E28+E33+E34</f>
        <v>0</v>
      </c>
      <c r="F22" s="17">
        <f t="shared" si="4"/>
        <v>0</v>
      </c>
      <c r="G22" s="96">
        <f t="shared" si="4"/>
        <v>3700.0479999999998</v>
      </c>
      <c r="H22" s="17">
        <f t="shared" si="4"/>
        <v>0</v>
      </c>
      <c r="I22" s="95">
        <f>I23+I27+I28+I33+I34</f>
        <v>1102.789</v>
      </c>
      <c r="J22" s="18">
        <f t="shared" si="4"/>
        <v>0</v>
      </c>
      <c r="K22" s="18">
        <f t="shared" si="4"/>
        <v>0</v>
      </c>
      <c r="L22" s="18">
        <f t="shared" si="4"/>
        <v>0</v>
      </c>
      <c r="M22" s="18"/>
      <c r="N22" s="88">
        <f t="shared" si="2"/>
        <v>191252.00405300001</v>
      </c>
      <c r="O22" s="18">
        <f>O23+O27+O28+O33+O34</f>
        <v>0</v>
      </c>
      <c r="P22" s="95">
        <f t="shared" ref="P22:P43" si="5">N22+O22</f>
        <v>191252.00405300001</v>
      </c>
      <c r="Q22" s="18">
        <f>Q23+Q27+Q28+Q33+Q34</f>
        <v>0</v>
      </c>
      <c r="R22" s="92">
        <f t="shared" si="3"/>
        <v>191252.00405300001</v>
      </c>
      <c r="S22" s="95">
        <f t="shared" si="1"/>
        <v>10.812528496890549</v>
      </c>
    </row>
    <row r="23" spans="2:19" ht="33.75" customHeight="1" x14ac:dyDescent="0.3">
      <c r="B23" s="97" t="s">
        <v>62</v>
      </c>
      <c r="C23" s="95">
        <f t="shared" ref="C23:H23" si="6">C24+C25+C26</f>
        <v>36020.099554</v>
      </c>
      <c r="D23" s="95">
        <f>D24+D25+D26</f>
        <v>25143.696</v>
      </c>
      <c r="E23" s="17">
        <f t="shared" si="6"/>
        <v>0</v>
      </c>
      <c r="F23" s="17">
        <f t="shared" si="6"/>
        <v>0</v>
      </c>
      <c r="G23" s="17">
        <f t="shared" si="6"/>
        <v>0</v>
      </c>
      <c r="H23" s="17">
        <f t="shared" si="6"/>
        <v>0</v>
      </c>
      <c r="I23" s="17">
        <f>I24+I25+I26</f>
        <v>0</v>
      </c>
      <c r="J23" s="18">
        <f>J24+J25+J26</f>
        <v>0</v>
      </c>
      <c r="K23" s="2">
        <f>K24+K25+K26</f>
        <v>0</v>
      </c>
      <c r="L23" s="18">
        <f>L24+L25+L26</f>
        <v>0</v>
      </c>
      <c r="M23" s="18">
        <f>M24+M25+M26</f>
        <v>0</v>
      </c>
      <c r="N23" s="88">
        <f t="shared" si="2"/>
        <v>61163.795553999997</v>
      </c>
      <c r="O23" s="18">
        <f>O24+O25+O26</f>
        <v>0</v>
      </c>
      <c r="P23" s="95">
        <f t="shared" si="5"/>
        <v>61163.795553999997</v>
      </c>
      <c r="Q23" s="18">
        <f>Q24+Q25+Q26</f>
        <v>0</v>
      </c>
      <c r="R23" s="92">
        <f t="shared" si="3"/>
        <v>61163.795553999997</v>
      </c>
      <c r="S23" s="95">
        <f t="shared" si="1"/>
        <v>3.4579260263455445</v>
      </c>
    </row>
    <row r="24" spans="2:19" ht="22.5" customHeight="1" x14ac:dyDescent="0.25">
      <c r="B24" s="98" t="s">
        <v>63</v>
      </c>
      <c r="C24" s="2">
        <v>24191.760999999999</v>
      </c>
      <c r="D24" s="2">
        <v>60.46</v>
      </c>
      <c r="E24" s="17"/>
      <c r="F24" s="17"/>
      <c r="G24" s="17"/>
      <c r="H24" s="17"/>
      <c r="I24" s="95"/>
      <c r="J24" s="2"/>
      <c r="K24" s="2"/>
      <c r="L24" s="2"/>
      <c r="M24" s="2"/>
      <c r="N24" s="88">
        <f t="shared" si="2"/>
        <v>24252.220999999998</v>
      </c>
      <c r="O24" s="2"/>
      <c r="P24" s="95">
        <f t="shared" si="5"/>
        <v>24252.220999999998</v>
      </c>
      <c r="Q24" s="2"/>
      <c r="R24" s="92">
        <f t="shared" si="3"/>
        <v>24252.220999999998</v>
      </c>
      <c r="S24" s="95">
        <f t="shared" si="1"/>
        <v>1.3711115445499771</v>
      </c>
    </row>
    <row r="25" spans="2:19" ht="30" customHeight="1" x14ac:dyDescent="0.25">
      <c r="B25" s="98" t="s">
        <v>64</v>
      </c>
      <c r="C25" s="2">
        <v>7815.1015540000017</v>
      </c>
      <c r="D25" s="2">
        <v>25075.712</v>
      </c>
      <c r="E25" s="12"/>
      <c r="F25" s="12"/>
      <c r="G25" s="12"/>
      <c r="H25" s="12"/>
      <c r="I25" s="95"/>
      <c r="J25" s="2"/>
      <c r="K25" s="2"/>
      <c r="L25" s="2"/>
      <c r="M25" s="2"/>
      <c r="N25" s="88">
        <f t="shared" si="2"/>
        <v>32890.813554</v>
      </c>
      <c r="O25" s="2"/>
      <c r="P25" s="95">
        <f t="shared" si="5"/>
        <v>32890.813554</v>
      </c>
      <c r="Q25" s="2"/>
      <c r="R25" s="92">
        <f t="shared" si="3"/>
        <v>32890.813554</v>
      </c>
      <c r="S25" s="95">
        <f t="shared" si="1"/>
        <v>1.8594987310040705</v>
      </c>
    </row>
    <row r="26" spans="2:19" ht="36" customHeight="1" x14ac:dyDescent="0.25">
      <c r="B26" s="99" t="s">
        <v>65</v>
      </c>
      <c r="C26" s="2">
        <v>4013.2370000000001</v>
      </c>
      <c r="D26" s="2">
        <v>7.524</v>
      </c>
      <c r="E26" s="12"/>
      <c r="F26" s="12"/>
      <c r="G26" s="12"/>
      <c r="H26" s="12"/>
      <c r="I26" s="95"/>
      <c r="J26" s="2"/>
      <c r="K26" s="2"/>
      <c r="L26" s="2"/>
      <c r="M26" s="2"/>
      <c r="N26" s="88">
        <f t="shared" si="2"/>
        <v>4020.761</v>
      </c>
      <c r="O26" s="2"/>
      <c r="P26" s="95">
        <f t="shared" si="5"/>
        <v>4020.761</v>
      </c>
      <c r="Q26" s="2"/>
      <c r="R26" s="92">
        <f t="shared" si="3"/>
        <v>4020.761</v>
      </c>
      <c r="S26" s="95">
        <f t="shared" si="1"/>
        <v>0.22731575079149705</v>
      </c>
    </row>
    <row r="27" spans="2:19" ht="23.25" customHeight="1" x14ac:dyDescent="0.3">
      <c r="B27" s="97" t="s">
        <v>66</v>
      </c>
      <c r="C27" s="2">
        <v>-0.73158599999999996</v>
      </c>
      <c r="D27" s="2">
        <v>6860.1809999999996</v>
      </c>
      <c r="E27" s="17"/>
      <c r="F27" s="17"/>
      <c r="G27" s="17"/>
      <c r="H27" s="17"/>
      <c r="I27" s="95"/>
      <c r="J27" s="2"/>
      <c r="K27" s="2"/>
      <c r="L27" s="2"/>
      <c r="M27" s="2"/>
      <c r="N27" s="88">
        <f t="shared" si="2"/>
        <v>6859.4494139999997</v>
      </c>
      <c r="O27" s="2"/>
      <c r="P27" s="95">
        <f t="shared" si="5"/>
        <v>6859.4494139999997</v>
      </c>
      <c r="Q27" s="2"/>
      <c r="R27" s="92">
        <f t="shared" si="3"/>
        <v>6859.4494139999997</v>
      </c>
      <c r="S27" s="95">
        <f t="shared" si="1"/>
        <v>0.3878024318181818</v>
      </c>
    </row>
    <row r="28" spans="2:19" ht="36.75" customHeight="1" x14ac:dyDescent="0.25">
      <c r="B28" s="100" t="s">
        <v>67</v>
      </c>
      <c r="C28" s="19">
        <f>SUM(C29:C32)</f>
        <v>96725.054085000011</v>
      </c>
      <c r="D28" s="19">
        <f>D29+D30+D31+D32</f>
        <v>20129.686999999998</v>
      </c>
      <c r="E28" s="12">
        <f t="shared" ref="E28:M28" si="7">E29+E30+E31+E32</f>
        <v>0</v>
      </c>
      <c r="F28" s="12">
        <f t="shared" si="7"/>
        <v>0</v>
      </c>
      <c r="G28" s="101">
        <f t="shared" si="7"/>
        <v>3700.0479999999998</v>
      </c>
      <c r="H28" s="12">
        <f t="shared" si="7"/>
        <v>0</v>
      </c>
      <c r="I28" s="19">
        <f>I29+I30+I31+I32</f>
        <v>263.07</v>
      </c>
      <c r="J28" s="2">
        <f t="shared" si="7"/>
        <v>0</v>
      </c>
      <c r="K28" s="2">
        <f t="shared" si="7"/>
        <v>0</v>
      </c>
      <c r="L28" s="2">
        <f t="shared" si="7"/>
        <v>0</v>
      </c>
      <c r="M28" s="2">
        <f t="shared" si="7"/>
        <v>0</v>
      </c>
      <c r="N28" s="88">
        <f t="shared" si="2"/>
        <v>120817.85908500002</v>
      </c>
      <c r="O28" s="2">
        <f>O29+O30+O31</f>
        <v>0</v>
      </c>
      <c r="P28" s="95">
        <f t="shared" si="5"/>
        <v>120817.85908500002</v>
      </c>
      <c r="Q28" s="2">
        <f>Q29+Q30+Q31</f>
        <v>0</v>
      </c>
      <c r="R28" s="92">
        <f t="shared" si="3"/>
        <v>120817.85908500002</v>
      </c>
      <c r="S28" s="95">
        <f>R28/$R$11*100</f>
        <v>6.8304985914179124</v>
      </c>
    </row>
    <row r="29" spans="2:19" ht="20.399999999999999" customHeight="1" x14ac:dyDescent="0.25">
      <c r="B29" s="98" t="s">
        <v>68</v>
      </c>
      <c r="C29" s="2">
        <v>59425.396000000001</v>
      </c>
      <c r="D29" s="2">
        <v>17808.383999999998</v>
      </c>
      <c r="E29" s="17"/>
      <c r="F29" s="17"/>
      <c r="G29" s="17"/>
      <c r="H29" s="17"/>
      <c r="I29" s="95"/>
      <c r="J29" s="2"/>
      <c r="K29" s="2"/>
      <c r="L29" s="2"/>
      <c r="M29" s="2"/>
      <c r="N29" s="88">
        <f t="shared" si="2"/>
        <v>77233.78</v>
      </c>
      <c r="O29" s="2"/>
      <c r="P29" s="95">
        <f t="shared" si="5"/>
        <v>77233.78</v>
      </c>
      <c r="Q29" s="2"/>
      <c r="R29" s="92">
        <f t="shared" si="3"/>
        <v>77233.78</v>
      </c>
      <c r="S29" s="95">
        <f>R29/$R$11*100</f>
        <v>4.3664507010402529</v>
      </c>
    </row>
    <row r="30" spans="2:19" ht="20.25" customHeight="1" x14ac:dyDescent="0.25">
      <c r="B30" s="98" t="s">
        <v>107</v>
      </c>
      <c r="C30" s="2">
        <v>27927.859</v>
      </c>
      <c r="D30" s="2"/>
      <c r="E30" s="12"/>
      <c r="F30" s="12"/>
      <c r="G30" s="12"/>
      <c r="H30" s="12"/>
      <c r="I30" s="12"/>
      <c r="J30" s="2"/>
      <c r="K30" s="2"/>
      <c r="L30" s="2"/>
      <c r="M30" s="2"/>
      <c r="N30" s="88">
        <f t="shared" si="2"/>
        <v>27927.859</v>
      </c>
      <c r="O30" s="2"/>
      <c r="P30" s="95">
        <f t="shared" si="5"/>
        <v>27927.859</v>
      </c>
      <c r="Q30" s="2"/>
      <c r="R30" s="92">
        <f t="shared" si="3"/>
        <v>27927.859</v>
      </c>
      <c r="S30" s="95">
        <f>R30/$R$11*100</f>
        <v>1.578915592492085</v>
      </c>
    </row>
    <row r="31" spans="2:19" s="102" customFormat="1" ht="36.75" customHeight="1" x14ac:dyDescent="0.25">
      <c r="B31" s="103" t="s">
        <v>69</v>
      </c>
      <c r="C31" s="2">
        <v>6164.8260850000006</v>
      </c>
      <c r="D31" s="2">
        <v>96.411999999999992</v>
      </c>
      <c r="E31" s="12"/>
      <c r="F31" s="12">
        <v>0</v>
      </c>
      <c r="G31" s="12">
        <v>3700.0479999999998</v>
      </c>
      <c r="H31" s="12"/>
      <c r="I31" s="2">
        <v>0</v>
      </c>
      <c r="J31" s="2"/>
      <c r="K31" s="2"/>
      <c r="L31" s="2"/>
      <c r="M31" s="2"/>
      <c r="N31" s="88">
        <f t="shared" si="2"/>
        <v>9961.2860849999997</v>
      </c>
      <c r="O31" s="2"/>
      <c r="P31" s="95">
        <f t="shared" si="5"/>
        <v>9961.2860849999997</v>
      </c>
      <c r="Q31" s="2"/>
      <c r="R31" s="92">
        <f t="shared" si="3"/>
        <v>9961.2860849999997</v>
      </c>
      <c r="S31" s="95">
        <f t="shared" si="1"/>
        <v>0.56316633225915869</v>
      </c>
    </row>
    <row r="32" spans="2:19" ht="58.5" customHeight="1" x14ac:dyDescent="0.25">
      <c r="B32" s="103" t="s">
        <v>70</v>
      </c>
      <c r="C32" s="2">
        <v>3206.973</v>
      </c>
      <c r="D32" s="2">
        <v>2224.8910000000001</v>
      </c>
      <c r="E32" s="12"/>
      <c r="F32" s="12"/>
      <c r="G32" s="12"/>
      <c r="H32" s="12"/>
      <c r="I32" s="2">
        <v>263.07</v>
      </c>
      <c r="J32" s="104"/>
      <c r="K32" s="2"/>
      <c r="L32" s="2"/>
      <c r="M32" s="2"/>
      <c r="N32" s="88">
        <f t="shared" si="2"/>
        <v>5694.9339999999993</v>
      </c>
      <c r="O32" s="2"/>
      <c r="P32" s="95">
        <f t="shared" si="5"/>
        <v>5694.9339999999993</v>
      </c>
      <c r="Q32" s="2"/>
      <c r="R32" s="92">
        <f t="shared" si="3"/>
        <v>5694.9339999999993</v>
      </c>
      <c r="S32" s="95">
        <f t="shared" si="1"/>
        <v>0.32196596562641333</v>
      </c>
    </row>
    <row r="33" spans="2:19" ht="36" customHeight="1" x14ac:dyDescent="0.25">
      <c r="B33" s="100" t="s">
        <v>71</v>
      </c>
      <c r="C33" s="2">
        <v>1234.9000000000001</v>
      </c>
      <c r="D33" s="2">
        <v>0</v>
      </c>
      <c r="E33" s="12"/>
      <c r="F33" s="12"/>
      <c r="G33" s="12"/>
      <c r="H33" s="12"/>
      <c r="I33" s="2">
        <v>0</v>
      </c>
      <c r="J33" s="2"/>
      <c r="K33" s="2"/>
      <c r="L33" s="2"/>
      <c r="M33" s="2"/>
      <c r="N33" s="88">
        <f t="shared" si="2"/>
        <v>1234.9000000000001</v>
      </c>
      <c r="O33" s="2"/>
      <c r="P33" s="95">
        <f t="shared" si="5"/>
        <v>1234.9000000000001</v>
      </c>
      <c r="Q33" s="2"/>
      <c r="R33" s="92">
        <f t="shared" si="3"/>
        <v>1234.9000000000001</v>
      </c>
      <c r="S33" s="95">
        <f t="shared" si="1"/>
        <v>6.9815694255992766E-2</v>
      </c>
    </row>
    <row r="34" spans="2:19" ht="28.2" customHeight="1" x14ac:dyDescent="0.25">
      <c r="B34" s="105" t="s">
        <v>72</v>
      </c>
      <c r="C34" s="2">
        <v>5.681</v>
      </c>
      <c r="D34" s="2">
        <v>330.6</v>
      </c>
      <c r="E34" s="12"/>
      <c r="F34" s="12"/>
      <c r="G34" s="12"/>
      <c r="H34" s="12"/>
      <c r="I34" s="2">
        <v>839.71900000000005</v>
      </c>
      <c r="J34" s="2"/>
      <c r="K34" s="2"/>
      <c r="L34" s="2"/>
      <c r="M34" s="2"/>
      <c r="N34" s="88">
        <f t="shared" si="2"/>
        <v>1176</v>
      </c>
      <c r="O34" s="2"/>
      <c r="P34" s="95">
        <f t="shared" si="5"/>
        <v>1176</v>
      </c>
      <c r="Q34" s="2"/>
      <c r="R34" s="92">
        <f t="shared" si="3"/>
        <v>1176</v>
      </c>
      <c r="S34" s="95">
        <f t="shared" si="1"/>
        <v>6.6485753052917235E-2</v>
      </c>
    </row>
    <row r="35" spans="2:19" ht="24" customHeight="1" x14ac:dyDescent="0.25">
      <c r="B35" s="106" t="s">
        <v>73</v>
      </c>
      <c r="C35" s="2">
        <v>10320.249055</v>
      </c>
      <c r="D35" s="2"/>
      <c r="E35" s="12">
        <v>72832.933956000008</v>
      </c>
      <c r="F35" s="12">
        <v>1422.3023289999999</v>
      </c>
      <c r="G35" s="12">
        <v>40391.551161999996</v>
      </c>
      <c r="H35" s="12"/>
      <c r="I35" s="2">
        <v>1.008</v>
      </c>
      <c r="J35" s="2"/>
      <c r="K35" s="2"/>
      <c r="L35" s="2"/>
      <c r="M35" s="2"/>
      <c r="N35" s="88">
        <f>SUM(C35:M35)</f>
        <v>124968.044502</v>
      </c>
      <c r="O35" s="13">
        <v>-106.917</v>
      </c>
      <c r="P35" s="95">
        <f t="shared" si="5"/>
        <v>124861.127502</v>
      </c>
      <c r="Q35" s="2"/>
      <c r="R35" s="92">
        <f t="shared" si="3"/>
        <v>124861.127502</v>
      </c>
      <c r="S35" s="95">
        <f>R35/$R$11*100</f>
        <v>7.0590868103799194</v>
      </c>
    </row>
    <row r="36" spans="2:19" ht="23.4" customHeight="1" x14ac:dyDescent="0.25">
      <c r="B36" s="107" t="s">
        <v>74</v>
      </c>
      <c r="C36" s="2">
        <v>18081.047999999999</v>
      </c>
      <c r="D36" s="2">
        <v>16562.189550999999</v>
      </c>
      <c r="E36" s="2">
        <v>120.69199999999999</v>
      </c>
      <c r="F36" s="2">
        <v>14.566000000000001</v>
      </c>
      <c r="G36" s="2">
        <v>51.819000000000003</v>
      </c>
      <c r="H36" s="12"/>
      <c r="I36" s="2">
        <v>14373.429</v>
      </c>
      <c r="J36" s="2"/>
      <c r="K36" s="2">
        <v>1014.84003843</v>
      </c>
      <c r="L36" s="2">
        <v>1302.0050899999999</v>
      </c>
      <c r="M36" s="2">
        <v>344.75299999999999</v>
      </c>
      <c r="N36" s="88">
        <f t="shared" si="2"/>
        <v>51865.341679429999</v>
      </c>
      <c r="O36" s="13">
        <v>-15923.615516919999</v>
      </c>
      <c r="P36" s="95">
        <f t="shared" si="5"/>
        <v>35941.72616251</v>
      </c>
      <c r="Q36" s="2"/>
      <c r="R36" s="92">
        <f t="shared" si="3"/>
        <v>35941.72616251</v>
      </c>
      <c r="S36" s="95">
        <f t="shared" si="1"/>
        <v>2.031983613891339</v>
      </c>
    </row>
    <row r="37" spans="2:19" ht="17.399999999999999" customHeight="1" x14ac:dyDescent="0.25">
      <c r="B37" s="108" t="s">
        <v>75</v>
      </c>
      <c r="C37" s="2"/>
      <c r="D37" s="2"/>
      <c r="E37" s="2"/>
      <c r="F37" s="2"/>
      <c r="G37" s="2"/>
      <c r="H37" s="12"/>
      <c r="I37" s="2"/>
      <c r="J37" s="2"/>
      <c r="K37" s="2"/>
      <c r="L37" s="2"/>
      <c r="M37" s="2"/>
      <c r="N37" s="88">
        <f>SUM(C37:M37)</f>
        <v>0</v>
      </c>
      <c r="O37" s="13"/>
      <c r="P37" s="95">
        <f>N37+O37</f>
        <v>0</v>
      </c>
      <c r="Q37" s="2"/>
      <c r="R37" s="92">
        <f>P37+Q37</f>
        <v>0</v>
      </c>
      <c r="S37" s="95">
        <f>R37/$R$11*100</f>
        <v>0</v>
      </c>
    </row>
    <row r="38" spans="2:19" ht="21.6" customHeight="1" x14ac:dyDescent="0.25">
      <c r="B38" s="109" t="s">
        <v>76</v>
      </c>
      <c r="C38" s="2"/>
      <c r="D38" s="2">
        <v>21989.14</v>
      </c>
      <c r="E38" s="12">
        <v>14501.849</v>
      </c>
      <c r="F38" s="12">
        <v>0</v>
      </c>
      <c r="G38" s="12">
        <v>1976.5260000000001</v>
      </c>
      <c r="H38" s="12"/>
      <c r="I38" s="2">
        <v>20871.579000000002</v>
      </c>
      <c r="J38" s="2">
        <v>31.076852000000002</v>
      </c>
      <c r="K38" s="2"/>
      <c r="L38" s="2">
        <v>9528.4649730000001</v>
      </c>
      <c r="M38" s="20"/>
      <c r="N38" s="88">
        <f t="shared" si="2"/>
        <v>68898.63582499999</v>
      </c>
      <c r="O38" s="19">
        <f>-N38</f>
        <v>-68898.63582499999</v>
      </c>
      <c r="P38" s="95">
        <f t="shared" si="5"/>
        <v>0</v>
      </c>
      <c r="Q38" s="2"/>
      <c r="R38" s="92">
        <f t="shared" si="3"/>
        <v>0</v>
      </c>
      <c r="S38" s="95">
        <f t="shared" si="1"/>
        <v>0</v>
      </c>
    </row>
    <row r="39" spans="2:19" ht="23.25" customHeight="1" x14ac:dyDescent="0.25">
      <c r="B39" s="110" t="s">
        <v>77</v>
      </c>
      <c r="C39" s="2">
        <v>184.364</v>
      </c>
      <c r="D39" s="2">
        <v>285.80500000000001</v>
      </c>
      <c r="E39" s="12"/>
      <c r="F39" s="12"/>
      <c r="G39" s="12"/>
      <c r="H39" s="12"/>
      <c r="I39" s="2">
        <v>354.18099999999998</v>
      </c>
      <c r="J39" s="111"/>
      <c r="K39" s="2"/>
      <c r="L39" s="2"/>
      <c r="M39" s="2"/>
      <c r="N39" s="88">
        <f t="shared" si="2"/>
        <v>824.34999999999991</v>
      </c>
      <c r="O39" s="2">
        <v>0</v>
      </c>
      <c r="P39" s="95">
        <f t="shared" si="5"/>
        <v>824.34999999999991</v>
      </c>
      <c r="Q39" s="2"/>
      <c r="R39" s="92">
        <f t="shared" si="3"/>
        <v>824.34999999999991</v>
      </c>
      <c r="S39" s="95">
        <f t="shared" si="1"/>
        <v>4.6605042966983264E-2</v>
      </c>
    </row>
    <row r="40" spans="2:19" ht="18" customHeight="1" x14ac:dyDescent="0.3">
      <c r="B40" s="66" t="s">
        <v>78</v>
      </c>
      <c r="C40" s="2"/>
      <c r="D40" s="2">
        <v>0.23005</v>
      </c>
      <c r="E40" s="2"/>
      <c r="F40" s="2"/>
      <c r="G40" s="2">
        <v>0</v>
      </c>
      <c r="H40" s="2"/>
      <c r="I40" s="2"/>
      <c r="J40" s="2"/>
      <c r="K40" s="2"/>
      <c r="L40" s="2">
        <v>1.76</v>
      </c>
      <c r="M40" s="2"/>
      <c r="N40" s="88">
        <f t="shared" si="2"/>
        <v>1.9900500000000001</v>
      </c>
      <c r="O40" s="19"/>
      <c r="P40" s="95">
        <f t="shared" si="5"/>
        <v>1.9900500000000001</v>
      </c>
      <c r="Q40" s="2"/>
      <c r="R40" s="92">
        <f t="shared" si="3"/>
        <v>1.9900500000000001</v>
      </c>
      <c r="S40" s="95">
        <f t="shared" si="1"/>
        <v>1.1250848032564451E-4</v>
      </c>
    </row>
    <row r="41" spans="2:19" ht="38.4" customHeight="1" x14ac:dyDescent="0.25">
      <c r="B41" s="112" t="s">
        <v>79</v>
      </c>
      <c r="C41" s="2">
        <v>8557.0659999999989</v>
      </c>
      <c r="D41" s="2">
        <v>972.61797700000011</v>
      </c>
      <c r="E41" s="2">
        <v>0</v>
      </c>
      <c r="F41" s="2">
        <v>0.1059999999999981</v>
      </c>
      <c r="G41" s="2">
        <v>3.6491999999999997E-2</v>
      </c>
      <c r="H41" s="2"/>
      <c r="I41" s="2">
        <v>566.19799999999998</v>
      </c>
      <c r="J41" s="2">
        <v>78.504329999999996</v>
      </c>
      <c r="K41" s="2"/>
      <c r="L41" s="2"/>
      <c r="M41" s="2"/>
      <c r="N41" s="88">
        <f t="shared" si="2"/>
        <v>10174.528798999998</v>
      </c>
      <c r="O41" s="2"/>
      <c r="P41" s="95">
        <f t="shared" si="5"/>
        <v>10174.528798999998</v>
      </c>
      <c r="Q41" s="2"/>
      <c r="R41" s="92">
        <f t="shared" si="3"/>
        <v>10174.528798999998</v>
      </c>
      <c r="S41" s="95">
        <f t="shared" si="1"/>
        <v>0.57522211663274525</v>
      </c>
    </row>
    <row r="42" spans="2:19" ht="24" customHeight="1" x14ac:dyDescent="0.3">
      <c r="B42" s="66" t="s">
        <v>80</v>
      </c>
      <c r="C42" s="2">
        <v>4939.1379999999999</v>
      </c>
      <c r="D42" s="2"/>
      <c r="E42" s="2"/>
      <c r="F42" s="2"/>
      <c r="G42" s="2"/>
      <c r="H42" s="2"/>
      <c r="I42" s="2">
        <v>0</v>
      </c>
      <c r="J42" s="2"/>
      <c r="K42" s="2"/>
      <c r="L42" s="2"/>
      <c r="M42" s="2">
        <v>30.895</v>
      </c>
      <c r="N42" s="88">
        <f>SUM(C42:M42)</f>
        <v>4970.0330000000004</v>
      </c>
      <c r="O42" s="2"/>
      <c r="P42" s="95">
        <f t="shared" si="5"/>
        <v>4970.0330000000004</v>
      </c>
      <c r="Q42" s="2">
        <f>-P42</f>
        <v>-4970.0330000000004</v>
      </c>
      <c r="R42" s="113">
        <f t="shared" si="3"/>
        <v>0</v>
      </c>
      <c r="S42" s="95">
        <f t="shared" si="1"/>
        <v>0</v>
      </c>
    </row>
    <row r="43" spans="2:19" ht="22.95" customHeight="1" x14ac:dyDescent="0.3">
      <c r="B43" s="114" t="s">
        <v>81</v>
      </c>
      <c r="C43" s="2">
        <v>-58.811999999999998</v>
      </c>
      <c r="D43" s="2">
        <v>5.3999999999999999E-2</v>
      </c>
      <c r="E43" s="2"/>
      <c r="F43" s="2"/>
      <c r="G43" s="2"/>
      <c r="H43" s="2"/>
      <c r="I43" s="2">
        <v>0</v>
      </c>
      <c r="J43" s="2"/>
      <c r="K43" s="2"/>
      <c r="L43" s="2"/>
      <c r="M43" s="2"/>
      <c r="N43" s="88">
        <f t="shared" si="2"/>
        <v>-58.757999999999996</v>
      </c>
      <c r="O43" s="2"/>
      <c r="P43" s="95">
        <f t="shared" si="5"/>
        <v>-58.757999999999996</v>
      </c>
      <c r="Q43" s="2"/>
      <c r="R43" s="113">
        <f t="shared" si="3"/>
        <v>-58.757999999999996</v>
      </c>
      <c r="S43" s="95">
        <f t="shared" si="1"/>
        <v>-3.3219131614653998E-3</v>
      </c>
    </row>
    <row r="44" spans="2:19" ht="26.4" customHeight="1" x14ac:dyDescent="0.3">
      <c r="B44" s="114" t="s">
        <v>82</v>
      </c>
      <c r="C44" s="2">
        <v>101.935</v>
      </c>
      <c r="D44" s="2">
        <v>41.168999999999997</v>
      </c>
      <c r="E44" s="2">
        <v>0</v>
      </c>
      <c r="F44" s="2">
        <v>0</v>
      </c>
      <c r="G44" s="2"/>
      <c r="H44" s="2"/>
      <c r="I44" s="2">
        <v>310.125</v>
      </c>
      <c r="J44" s="2"/>
      <c r="K44" s="2"/>
      <c r="L44" s="2"/>
      <c r="M44" s="2"/>
      <c r="N44" s="88">
        <f t="shared" si="2"/>
        <v>453.22899999999998</v>
      </c>
      <c r="O44" s="2"/>
      <c r="P44" s="95">
        <f>N44+O44</f>
        <v>453.22899999999998</v>
      </c>
      <c r="Q44" s="2"/>
      <c r="R44" s="113">
        <f>P44+Q44</f>
        <v>453.22899999999998</v>
      </c>
      <c r="S44" s="95">
        <f t="shared" si="1"/>
        <v>2.5623530076888282E-2</v>
      </c>
    </row>
    <row r="45" spans="2:19" ht="56.4" customHeight="1" x14ac:dyDescent="0.3">
      <c r="B45" s="114" t="s">
        <v>83</v>
      </c>
      <c r="C45" s="2">
        <v>7958.3369999999995</v>
      </c>
      <c r="D45" s="2">
        <v>422.80373999999995</v>
      </c>
      <c r="E45" s="115">
        <v>0</v>
      </c>
      <c r="F45" s="3">
        <v>0</v>
      </c>
      <c r="G45" s="2">
        <v>0</v>
      </c>
      <c r="H45" s="2"/>
      <c r="I45" s="2">
        <v>46.277999999999793</v>
      </c>
      <c r="J45" s="2">
        <v>224.52795499999999</v>
      </c>
      <c r="K45" s="2"/>
      <c r="L45" s="2"/>
      <c r="M45" s="2"/>
      <c r="N45" s="88">
        <f t="shared" si="2"/>
        <v>8651.9466949999987</v>
      </c>
      <c r="O45" s="2"/>
      <c r="P45" s="95">
        <f>N45+O45</f>
        <v>8651.9466949999987</v>
      </c>
      <c r="Q45" s="2"/>
      <c r="R45" s="113">
        <f>P45+Q45</f>
        <v>8651.9466949999987</v>
      </c>
      <c r="S45" s="95">
        <f>R45/$R$11*100</f>
        <v>0.4891421695499773</v>
      </c>
    </row>
    <row r="46" spans="2:19" ht="39" customHeight="1" x14ac:dyDescent="0.25">
      <c r="B46" s="116" t="s">
        <v>84</v>
      </c>
      <c r="C46" s="2">
        <v>3648.2869999999998</v>
      </c>
      <c r="D46" s="2"/>
      <c r="E46" s="2">
        <v>12.401</v>
      </c>
      <c r="F46" s="2">
        <v>1.5249999999999999</v>
      </c>
      <c r="G46" s="2">
        <v>0</v>
      </c>
      <c r="H46" s="117"/>
      <c r="I46" s="117"/>
      <c r="J46" s="117"/>
      <c r="K46" s="117"/>
      <c r="L46" s="117"/>
      <c r="M46" s="117"/>
      <c r="N46" s="88">
        <f>SUM(C46:M46)</f>
        <v>3662.2129999999997</v>
      </c>
      <c r="O46" s="2"/>
      <c r="P46" s="95">
        <f>N46+O46</f>
        <v>3662.2129999999997</v>
      </c>
      <c r="Q46" s="2"/>
      <c r="R46" s="113">
        <f>P46+Q46</f>
        <v>3662.2129999999997</v>
      </c>
      <c r="S46" s="95">
        <f>R46/$R$11*100</f>
        <v>0.20704505879692447</v>
      </c>
    </row>
    <row r="47" spans="2:19" ht="36" customHeight="1" x14ac:dyDescent="0.25">
      <c r="B47" s="116"/>
      <c r="C47" s="2"/>
      <c r="D47" s="2"/>
      <c r="E47" s="2"/>
      <c r="F47" s="2"/>
      <c r="G47" s="2"/>
      <c r="H47" s="117"/>
      <c r="I47" s="117"/>
      <c r="J47" s="117"/>
      <c r="K47" s="117"/>
      <c r="L47" s="117"/>
      <c r="M47" s="117"/>
      <c r="N47" s="88"/>
      <c r="O47" s="2"/>
      <c r="P47" s="95"/>
      <c r="Q47" s="2"/>
      <c r="R47" s="113"/>
      <c r="S47" s="95"/>
    </row>
    <row r="48" spans="2:19" s="91" customFormat="1" ht="30.75" customHeight="1" x14ac:dyDescent="0.3">
      <c r="B48" s="10" t="s">
        <v>85</v>
      </c>
      <c r="C48" s="11">
        <f>C49+C63+C66+C69</f>
        <v>268521.96411300002</v>
      </c>
      <c r="D48" s="11">
        <f t="shared" ref="D48:M48" si="8">D49+D63+D66+D69+D70</f>
        <v>93411.088763000007</v>
      </c>
      <c r="E48" s="11">
        <f t="shared" si="8"/>
        <v>87954.537956</v>
      </c>
      <c r="F48" s="11">
        <f t="shared" si="8"/>
        <v>1211.9273289999999</v>
      </c>
      <c r="G48" s="11">
        <f t="shared" si="8"/>
        <v>50676.791162000001</v>
      </c>
      <c r="H48" s="11">
        <f t="shared" si="8"/>
        <v>0</v>
      </c>
      <c r="I48" s="11">
        <f t="shared" si="8"/>
        <v>33055.163999999997</v>
      </c>
      <c r="J48" s="11">
        <f t="shared" si="8"/>
        <v>330.93160499999999</v>
      </c>
      <c r="K48" s="11">
        <f t="shared" si="8"/>
        <v>787.81200000000001</v>
      </c>
      <c r="L48" s="92">
        <f t="shared" si="8"/>
        <v>10739.102650000001</v>
      </c>
      <c r="M48" s="92">
        <f t="shared" si="8"/>
        <v>2579.0010000000002</v>
      </c>
      <c r="N48" s="92">
        <f>SUM(C48:M48)</f>
        <v>549268.32057800028</v>
      </c>
      <c r="O48" s="11">
        <f>O49+O63+O66+O69+O70</f>
        <v>-84929.168341920013</v>
      </c>
      <c r="P48" s="92">
        <f t="shared" ref="P48:P69" si="9">N48+O48</f>
        <v>464339.15223608026</v>
      </c>
      <c r="Q48" s="11">
        <f>Q49+Q63+Q66+Q69+Q70</f>
        <v>-7704.6</v>
      </c>
      <c r="R48" s="93">
        <f t="shared" ref="R48:R69" si="10">P48+Q48</f>
        <v>456634.55223608029</v>
      </c>
      <c r="S48" s="92">
        <f>R48/$R$11*100</f>
        <v>25.816064689963834</v>
      </c>
    </row>
    <row r="49" spans="1:19" ht="20.100000000000001" customHeight="1" x14ac:dyDescent="0.3">
      <c r="B49" s="118" t="s">
        <v>86</v>
      </c>
      <c r="C49" s="11">
        <f>SUM(C50:C62)</f>
        <v>256308.05144500002</v>
      </c>
      <c r="D49" s="11">
        <f>SUM(D50:D62)</f>
        <v>73501.934100999992</v>
      </c>
      <c r="E49" s="11">
        <f t="shared" ref="E49:K49" si="11">SUM(E50:E62)</f>
        <v>87960.609956</v>
      </c>
      <c r="F49" s="11">
        <f>SUM(F50:F62)</f>
        <v>1224.641329</v>
      </c>
      <c r="G49" s="11">
        <f>SUM(G50:G62)</f>
        <v>50724.579161999995</v>
      </c>
      <c r="H49" s="11">
        <f t="shared" si="11"/>
        <v>0</v>
      </c>
      <c r="I49" s="11">
        <f>SUM(I50:I62)</f>
        <v>31659.127</v>
      </c>
      <c r="J49" s="11">
        <f t="shared" si="11"/>
        <v>330.93959999999998</v>
      </c>
      <c r="K49" s="11">
        <f t="shared" si="11"/>
        <v>787.81200000000001</v>
      </c>
      <c r="L49" s="11">
        <f>SUM(L50:L62)</f>
        <v>5155.1678599999996</v>
      </c>
      <c r="M49" s="11">
        <f>SUM(M50:M62)</f>
        <v>80.793999999999997</v>
      </c>
      <c r="N49" s="92">
        <f>SUM(C49:M49)</f>
        <v>507733.65645299992</v>
      </c>
      <c r="O49" s="11">
        <f>SUM(O50:O62)</f>
        <v>-84785.606411920002</v>
      </c>
      <c r="P49" s="95">
        <f t="shared" si="9"/>
        <v>422948.05004107993</v>
      </c>
      <c r="Q49" s="11">
        <f>SUM(Q50:Q62)</f>
        <v>-1353.69</v>
      </c>
      <c r="R49" s="113">
        <f t="shared" si="10"/>
        <v>421594.36004107993</v>
      </c>
      <c r="S49" s="95">
        <f>R49/$R$11*100</f>
        <v>23.835049753566256</v>
      </c>
    </row>
    <row r="50" spans="1:19" ht="23.25" customHeight="1" x14ac:dyDescent="0.25">
      <c r="A50" s="119"/>
      <c r="B50" s="120" t="s">
        <v>87</v>
      </c>
      <c r="C50" s="15">
        <v>57257.919761000005</v>
      </c>
      <c r="D50" s="16">
        <v>30426.496999999999</v>
      </c>
      <c r="E50" s="17">
        <v>336.37299999999999</v>
      </c>
      <c r="F50" s="17">
        <v>152.28</v>
      </c>
      <c r="G50" s="17">
        <v>321.072</v>
      </c>
      <c r="H50" s="17"/>
      <c r="I50" s="18">
        <v>16876.094000000001</v>
      </c>
      <c r="J50" s="16"/>
      <c r="K50" s="18"/>
      <c r="L50" s="16">
        <v>604.22738000000004</v>
      </c>
      <c r="M50" s="16">
        <v>5.7009999999999996</v>
      </c>
      <c r="N50" s="92">
        <f>SUM(C50:M50)</f>
        <v>105980.164141</v>
      </c>
      <c r="O50" s="20"/>
      <c r="P50" s="95">
        <f t="shared" si="9"/>
        <v>105980.164141</v>
      </c>
      <c r="Q50" s="20"/>
      <c r="R50" s="113">
        <f t="shared" si="10"/>
        <v>105980.164141</v>
      </c>
      <c r="S50" s="95">
        <f>R50/$R$11*100</f>
        <v>5.9916420251582991</v>
      </c>
    </row>
    <row r="51" spans="1:19" ht="20.399999999999999" customHeight="1" x14ac:dyDescent="0.25">
      <c r="A51" s="119"/>
      <c r="B51" s="120" t="s">
        <v>88</v>
      </c>
      <c r="C51" s="16">
        <v>8623.1925330000013</v>
      </c>
      <c r="D51" s="16">
        <v>22447.180409000001</v>
      </c>
      <c r="E51" s="17">
        <v>468.464</v>
      </c>
      <c r="F51" s="17">
        <v>23.978000000000002</v>
      </c>
      <c r="G51" s="121">
        <v>36784.296999999999</v>
      </c>
      <c r="H51" s="17">
        <v>0</v>
      </c>
      <c r="I51" s="18">
        <v>7425.5860000000002</v>
      </c>
      <c r="J51" s="18"/>
      <c r="K51" s="18">
        <v>15.566000000000001</v>
      </c>
      <c r="L51" s="18">
        <v>1326.3606499999999</v>
      </c>
      <c r="M51" s="18">
        <v>50.082999999999998</v>
      </c>
      <c r="N51" s="92">
        <f>SUM(C51:M51)</f>
        <v>77164.707592000006</v>
      </c>
      <c r="O51" s="19">
        <v>-16295.061</v>
      </c>
      <c r="P51" s="95">
        <f t="shared" si="9"/>
        <v>60869.646592000005</v>
      </c>
      <c r="Q51" s="20"/>
      <c r="R51" s="113">
        <f t="shared" si="10"/>
        <v>60869.646592000005</v>
      </c>
      <c r="S51" s="95">
        <f>R51/$R$11*100</f>
        <v>3.4412961664405253</v>
      </c>
    </row>
    <row r="52" spans="1:19" ht="17.25" customHeight="1" x14ac:dyDescent="0.25">
      <c r="A52" s="119"/>
      <c r="B52" s="120" t="s">
        <v>89</v>
      </c>
      <c r="C52" s="16">
        <v>20903.23</v>
      </c>
      <c r="D52" s="16">
        <v>1071.4739999999999</v>
      </c>
      <c r="E52" s="17">
        <v>86.644000000000005</v>
      </c>
      <c r="F52" s="17">
        <v>2.0409999999999999</v>
      </c>
      <c r="G52" s="17">
        <v>48.436</v>
      </c>
      <c r="H52" s="17">
        <v>0</v>
      </c>
      <c r="I52" s="18">
        <v>1E-3</v>
      </c>
      <c r="J52" s="18">
        <v>0</v>
      </c>
      <c r="K52" s="16">
        <v>772.24599999999998</v>
      </c>
      <c r="L52" s="18">
        <v>2.81907</v>
      </c>
      <c r="M52" s="18"/>
      <c r="N52" s="92">
        <f t="shared" ref="N52:N70" si="12">SUM(C52:M52)</f>
        <v>22886.891070000001</v>
      </c>
      <c r="O52" s="19">
        <v>-29.41058692</v>
      </c>
      <c r="P52" s="95">
        <f t="shared" si="9"/>
        <v>22857.480483080002</v>
      </c>
      <c r="Q52" s="20"/>
      <c r="R52" s="113">
        <f>P52+Q52</f>
        <v>22857.480483080002</v>
      </c>
      <c r="S52" s="95">
        <f t="shared" ref="S52:S69" si="13">R52/$R$11*100</f>
        <v>1.2922591860628676</v>
      </c>
    </row>
    <row r="53" spans="1:19" ht="18.75" customHeight="1" x14ac:dyDescent="0.25">
      <c r="A53" s="119"/>
      <c r="B53" s="120" t="s">
        <v>90</v>
      </c>
      <c r="C53" s="16">
        <v>9033.3684219999996</v>
      </c>
      <c r="D53" s="16">
        <v>3298.6770000000001</v>
      </c>
      <c r="E53" s="17"/>
      <c r="F53" s="17">
        <v>7.3529999999999998</v>
      </c>
      <c r="G53" s="17"/>
      <c r="H53" s="17"/>
      <c r="I53" s="18">
        <v>700.06500000000005</v>
      </c>
      <c r="J53" s="16"/>
      <c r="K53" s="122"/>
      <c r="L53" s="16"/>
      <c r="M53" s="16"/>
      <c r="N53" s="92">
        <f t="shared" si="12"/>
        <v>13039.463421999999</v>
      </c>
      <c r="O53" s="20"/>
      <c r="P53" s="95">
        <f t="shared" si="9"/>
        <v>13039.463421999999</v>
      </c>
      <c r="Q53" s="20"/>
      <c r="R53" s="113">
        <f t="shared" si="10"/>
        <v>13039.463421999999</v>
      </c>
      <c r="S53" s="95">
        <f t="shared" si="13"/>
        <v>0.73719264032112164</v>
      </c>
    </row>
    <row r="54" spans="1:19" ht="24" customHeight="1" x14ac:dyDescent="0.25">
      <c r="A54" s="119"/>
      <c r="B54" s="120" t="s">
        <v>91</v>
      </c>
      <c r="C54" s="16">
        <v>41718.578430000001</v>
      </c>
      <c r="D54" s="18">
        <v>267.10800000000017</v>
      </c>
      <c r="E54" s="123">
        <v>0</v>
      </c>
      <c r="F54" s="123">
        <v>122.804</v>
      </c>
      <c r="G54" s="123">
        <v>9869.6589999999997</v>
      </c>
      <c r="H54" s="123">
        <v>0</v>
      </c>
      <c r="I54" s="16">
        <v>758.476</v>
      </c>
      <c r="J54" s="16"/>
      <c r="K54" s="11"/>
      <c r="L54" s="18"/>
      <c r="M54" s="18"/>
      <c r="N54" s="92">
        <f t="shared" si="12"/>
        <v>52736.62543</v>
      </c>
      <c r="O54" s="19">
        <v>-50608.769611000003</v>
      </c>
      <c r="P54" s="95">
        <f>N54+O54</f>
        <v>2127.8558189999967</v>
      </c>
      <c r="Q54" s="20"/>
      <c r="R54" s="113">
        <f t="shared" si="10"/>
        <v>2127.8558189999967</v>
      </c>
      <c r="S54" s="95">
        <f t="shared" si="13"/>
        <v>0.12029940179782886</v>
      </c>
    </row>
    <row r="55" spans="1:19" ht="18" customHeight="1" x14ac:dyDescent="0.25">
      <c r="A55" s="119"/>
      <c r="B55" s="120" t="s">
        <v>92</v>
      </c>
      <c r="C55" s="16">
        <v>17803.264999999999</v>
      </c>
      <c r="D55" s="18">
        <v>1255.58665</v>
      </c>
      <c r="E55" s="17">
        <v>0.20499999999999999</v>
      </c>
      <c r="F55" s="17">
        <v>4.8000000000000001E-2</v>
      </c>
      <c r="G55" s="17"/>
      <c r="H55" s="17"/>
      <c r="I55" s="18">
        <v>1855.037</v>
      </c>
      <c r="J55" s="18">
        <v>0.58954399999999996</v>
      </c>
      <c r="K55" s="18"/>
      <c r="L55" s="18"/>
      <c r="M55" s="18"/>
      <c r="N55" s="92">
        <f t="shared" si="12"/>
        <v>20914.731194</v>
      </c>
      <c r="O55" s="19">
        <v>-160.36775</v>
      </c>
      <c r="P55" s="95">
        <f>N55+O55</f>
        <v>20754.363443999999</v>
      </c>
      <c r="Q55" s="20"/>
      <c r="R55" s="113">
        <f t="shared" si="10"/>
        <v>20754.363443999999</v>
      </c>
      <c r="S55" s="95">
        <f>R55/$R$11*100</f>
        <v>1.1733584036635005</v>
      </c>
    </row>
    <row r="56" spans="1:19" ht="38.25" customHeight="1" x14ac:dyDescent="0.25">
      <c r="A56" s="119"/>
      <c r="B56" s="124" t="s">
        <v>93</v>
      </c>
      <c r="C56" s="16">
        <v>15355.395</v>
      </c>
      <c r="D56" s="18">
        <v>1761.0725579999998</v>
      </c>
      <c r="E56" s="18"/>
      <c r="F56" s="18">
        <v>0.13</v>
      </c>
      <c r="G56" s="18">
        <v>5.5E-2</v>
      </c>
      <c r="H56" s="17"/>
      <c r="I56" s="18">
        <v>870.63200000000006</v>
      </c>
      <c r="J56" s="18">
        <v>78.504329999999996</v>
      </c>
      <c r="K56" s="18"/>
      <c r="L56" s="18"/>
      <c r="M56" s="18"/>
      <c r="N56" s="92">
        <f t="shared" si="12"/>
        <v>18065.788888000003</v>
      </c>
      <c r="O56" s="19">
        <v>-5546.0491820000007</v>
      </c>
      <c r="P56" s="95">
        <f t="shared" si="9"/>
        <v>12519.739706000002</v>
      </c>
      <c r="Q56" s="85"/>
      <c r="R56" s="95">
        <f t="shared" si="10"/>
        <v>12519.739706000002</v>
      </c>
      <c r="S56" s="95">
        <f t="shared" si="13"/>
        <v>0.70780979794210774</v>
      </c>
    </row>
    <row r="57" spans="1:19" ht="15.6" x14ac:dyDescent="0.25">
      <c r="A57" s="119"/>
      <c r="B57" s="120" t="s">
        <v>94</v>
      </c>
      <c r="C57" s="16">
        <v>49946.088000000003</v>
      </c>
      <c r="D57" s="18">
        <v>5228.5099999999993</v>
      </c>
      <c r="E57" s="17">
        <v>87052.025955999998</v>
      </c>
      <c r="F57" s="17">
        <v>880.52032899999995</v>
      </c>
      <c r="G57" s="17">
        <v>3699.6271619999998</v>
      </c>
      <c r="H57" s="17"/>
      <c r="I57" s="18">
        <v>144.46600000000001</v>
      </c>
      <c r="J57" s="18"/>
      <c r="K57" s="18"/>
      <c r="L57" s="18"/>
      <c r="M57" s="18"/>
      <c r="N57" s="92">
        <f t="shared" si="12"/>
        <v>146951.23744699996</v>
      </c>
      <c r="O57" s="20"/>
      <c r="P57" s="95">
        <f t="shared" si="9"/>
        <v>146951.23744699996</v>
      </c>
      <c r="Q57" s="20"/>
      <c r="R57" s="113">
        <f t="shared" si="10"/>
        <v>146951.23744699996</v>
      </c>
      <c r="S57" s="95">
        <f>R57/$R$11*100</f>
        <v>8.307962316090002</v>
      </c>
    </row>
    <row r="58" spans="1:19" ht="52.2" customHeight="1" x14ac:dyDescent="0.25">
      <c r="A58" s="119"/>
      <c r="B58" s="124" t="s">
        <v>95</v>
      </c>
      <c r="C58" s="16">
        <v>12991.212</v>
      </c>
      <c r="D58" s="18">
        <v>2389.9299530000003</v>
      </c>
      <c r="E58" s="17">
        <v>0</v>
      </c>
      <c r="F58" s="17">
        <v>0</v>
      </c>
      <c r="G58" s="17">
        <v>0</v>
      </c>
      <c r="H58" s="17"/>
      <c r="I58" s="18">
        <v>607.36499999999978</v>
      </c>
      <c r="J58" s="18">
        <v>251.84572599999998</v>
      </c>
      <c r="K58" s="18"/>
      <c r="L58" s="18"/>
      <c r="M58" s="18"/>
      <c r="N58" s="92">
        <f t="shared" si="12"/>
        <v>16240.352679</v>
      </c>
      <c r="O58" s="89">
        <v>-2545.6399620000007</v>
      </c>
      <c r="P58" s="95">
        <f t="shared" si="9"/>
        <v>13694.712716999999</v>
      </c>
      <c r="Q58" s="20"/>
      <c r="R58" s="113">
        <f t="shared" si="10"/>
        <v>13694.712716999999</v>
      </c>
      <c r="S58" s="95">
        <f>R58/$R$11*100</f>
        <v>0.77423748965400263</v>
      </c>
    </row>
    <row r="59" spans="1:19" ht="21.6" customHeight="1" x14ac:dyDescent="0.25">
      <c r="A59" s="119"/>
      <c r="B59" s="120" t="s">
        <v>96</v>
      </c>
      <c r="C59" s="16">
        <v>8908.074818000001</v>
      </c>
      <c r="D59" s="18">
        <v>1766.7885310000001</v>
      </c>
      <c r="E59" s="17">
        <v>2.141</v>
      </c>
      <c r="F59" s="17">
        <v>33.731999999999999</v>
      </c>
      <c r="G59" s="17">
        <v>1.4330000000000001</v>
      </c>
      <c r="H59" s="17"/>
      <c r="I59" s="18">
        <v>1187.7449999999999</v>
      </c>
      <c r="J59" s="18">
        <v>0</v>
      </c>
      <c r="K59" s="18"/>
      <c r="L59" s="18">
        <v>2.5124</v>
      </c>
      <c r="M59" s="18">
        <v>25.01</v>
      </c>
      <c r="N59" s="92">
        <f>SUM(C59:M59)</f>
        <v>11927.436749000002</v>
      </c>
      <c r="O59" s="19">
        <v>-845.95240000000001</v>
      </c>
      <c r="P59" s="95">
        <f t="shared" si="9"/>
        <v>11081.484349000002</v>
      </c>
      <c r="Q59" s="20"/>
      <c r="R59" s="113">
        <f t="shared" si="10"/>
        <v>11081.484349000002</v>
      </c>
      <c r="S59" s="95">
        <f t="shared" si="13"/>
        <v>0.62649730602668485</v>
      </c>
    </row>
    <row r="60" spans="1:19" ht="52.95" customHeight="1" x14ac:dyDescent="0.25">
      <c r="A60" s="119"/>
      <c r="B60" s="124" t="s">
        <v>97</v>
      </c>
      <c r="C60" s="16">
        <v>4686.2790000000005</v>
      </c>
      <c r="D60" s="18">
        <v>1286.367</v>
      </c>
      <c r="E60" s="17">
        <v>14.757</v>
      </c>
      <c r="F60" s="17">
        <v>1.7549999999999999</v>
      </c>
      <c r="G60" s="17"/>
      <c r="H60" s="17"/>
      <c r="I60" s="18">
        <v>733.928</v>
      </c>
      <c r="J60" s="18"/>
      <c r="K60" s="18"/>
      <c r="L60" s="18"/>
      <c r="M60" s="18"/>
      <c r="N60" s="92">
        <f>SUM(C60:M60)</f>
        <v>6723.0860000000002</v>
      </c>
      <c r="O60" s="19">
        <v>-2038.2719999999999</v>
      </c>
      <c r="P60" s="95">
        <f>N60+O60</f>
        <v>4684.8140000000003</v>
      </c>
      <c r="Q60" s="20"/>
      <c r="R60" s="113">
        <f t="shared" si="10"/>
        <v>4684.8140000000003</v>
      </c>
      <c r="S60" s="95">
        <f>R60/$R$11*100</f>
        <v>0.2648583220262325</v>
      </c>
    </row>
    <row r="61" spans="1:19" ht="38.4" customHeight="1" x14ac:dyDescent="0.25">
      <c r="A61" s="119"/>
      <c r="B61" s="124" t="s">
        <v>98</v>
      </c>
      <c r="C61" s="16">
        <v>8440.165481</v>
      </c>
      <c r="D61" s="18">
        <v>2302.7429999999999</v>
      </c>
      <c r="E61" s="17"/>
      <c r="F61" s="17"/>
      <c r="G61" s="17"/>
      <c r="H61" s="17"/>
      <c r="I61" s="18">
        <v>351.964</v>
      </c>
      <c r="J61" s="18"/>
      <c r="K61" s="18"/>
      <c r="L61" s="18">
        <v>3219.24836</v>
      </c>
      <c r="M61" s="18"/>
      <c r="N61" s="92">
        <f>SUM(C61:M61)</f>
        <v>14314.120841</v>
      </c>
      <c r="O61" s="19">
        <v>-6662.8639200000007</v>
      </c>
      <c r="P61" s="95">
        <f t="shared" si="9"/>
        <v>7651.2569209999992</v>
      </c>
      <c r="Q61" s="20">
        <v>-1353.69</v>
      </c>
      <c r="R61" s="113">
        <f t="shared" si="10"/>
        <v>6297.5669209999996</v>
      </c>
      <c r="S61" s="95">
        <f>R61/$R$11*100</f>
        <v>0.35603612172094073</v>
      </c>
    </row>
    <row r="62" spans="1:19" s="20" customFormat="1" ht="39" customHeight="1" x14ac:dyDescent="0.25">
      <c r="A62" s="125"/>
      <c r="B62" s="126" t="s">
        <v>99</v>
      </c>
      <c r="C62" s="16">
        <v>641.28300000000002</v>
      </c>
      <c r="D62" s="18">
        <v>0</v>
      </c>
      <c r="E62" s="17"/>
      <c r="F62" s="17"/>
      <c r="G62" s="17"/>
      <c r="H62" s="17"/>
      <c r="I62" s="18">
        <v>147.768</v>
      </c>
      <c r="J62" s="95">
        <v>0</v>
      </c>
      <c r="K62" s="95"/>
      <c r="L62" s="18"/>
      <c r="M62" s="18"/>
      <c r="N62" s="92">
        <f t="shared" si="12"/>
        <v>789.05100000000004</v>
      </c>
      <c r="O62" s="19">
        <v>-53.22</v>
      </c>
      <c r="P62" s="95">
        <f t="shared" si="9"/>
        <v>735.83100000000002</v>
      </c>
      <c r="R62" s="113">
        <f t="shared" si="10"/>
        <v>735.83100000000002</v>
      </c>
      <c r="S62" s="95">
        <f t="shared" si="13"/>
        <v>4.1600576662143826E-2</v>
      </c>
    </row>
    <row r="63" spans="1:19" ht="20.100000000000001" customHeight="1" x14ac:dyDescent="0.3">
      <c r="A63" s="119"/>
      <c r="B63" s="118" t="s">
        <v>100</v>
      </c>
      <c r="C63" s="95">
        <f>SUM(C64:C65)</f>
        <v>11811.29</v>
      </c>
      <c r="D63" s="95">
        <f>D64+D65</f>
        <v>18665.93838</v>
      </c>
      <c r="E63" s="96">
        <f t="shared" ref="E63:M63" si="14">E64+E65</f>
        <v>4.3150000000000004</v>
      </c>
      <c r="F63" s="96">
        <f t="shared" si="14"/>
        <v>3.07</v>
      </c>
      <c r="G63" s="96">
        <f t="shared" si="14"/>
        <v>1.946</v>
      </c>
      <c r="H63" s="96">
        <f t="shared" si="14"/>
        <v>0</v>
      </c>
      <c r="I63" s="95">
        <f>I64+I65</f>
        <v>1563.848</v>
      </c>
      <c r="J63" s="95">
        <f t="shared" si="14"/>
        <v>0</v>
      </c>
      <c r="K63" s="18">
        <f t="shared" si="14"/>
        <v>0</v>
      </c>
      <c r="L63" s="95">
        <f t="shared" si="14"/>
        <v>5543.0218600000007</v>
      </c>
      <c r="M63" s="95">
        <f t="shared" si="14"/>
        <v>0</v>
      </c>
      <c r="N63" s="92">
        <f t="shared" si="12"/>
        <v>37593.429239999998</v>
      </c>
      <c r="O63" s="95">
        <f>O64+O65</f>
        <v>-102.649</v>
      </c>
      <c r="P63" s="95">
        <f t="shared" si="9"/>
        <v>37490.78024</v>
      </c>
      <c r="Q63" s="89">
        <f>Q64+Q65</f>
        <v>-51.692</v>
      </c>
      <c r="R63" s="113">
        <f>P63+Q63</f>
        <v>37439.088239999997</v>
      </c>
      <c r="S63" s="95">
        <f>R63/$R$11*100</f>
        <v>2.116637734056988</v>
      </c>
    </row>
    <row r="64" spans="1:19" ht="20.100000000000001" customHeight="1" x14ac:dyDescent="0.25">
      <c r="A64" s="119"/>
      <c r="B64" s="127" t="s">
        <v>101</v>
      </c>
      <c r="C64" s="18">
        <v>11538.116</v>
      </c>
      <c r="D64" s="16">
        <v>18401.407380000001</v>
      </c>
      <c r="E64" s="17">
        <v>4.3150000000000004</v>
      </c>
      <c r="F64" s="17">
        <v>3.07</v>
      </c>
      <c r="G64" s="17">
        <v>1.946</v>
      </c>
      <c r="H64" s="17"/>
      <c r="I64" s="18">
        <v>1563.848</v>
      </c>
      <c r="J64" s="18"/>
      <c r="K64" s="95">
        <v>0</v>
      </c>
      <c r="L64" s="16">
        <v>5543.0218600000007</v>
      </c>
      <c r="M64" s="16"/>
      <c r="N64" s="92">
        <f t="shared" si="12"/>
        <v>37055.724239999996</v>
      </c>
      <c r="O64" s="95">
        <v>-102.649</v>
      </c>
      <c r="P64" s="95">
        <f t="shared" si="9"/>
        <v>36953.075239999998</v>
      </c>
      <c r="Q64" s="20"/>
      <c r="R64" s="113">
        <f t="shared" si="10"/>
        <v>36953.075239999998</v>
      </c>
      <c r="S64" s="95">
        <f>R64/$R$11*100</f>
        <v>2.0891607440072364</v>
      </c>
    </row>
    <row r="65" spans="1:19" ht="19.5" customHeight="1" x14ac:dyDescent="0.25">
      <c r="A65" s="119"/>
      <c r="B65" s="127" t="s">
        <v>102</v>
      </c>
      <c r="C65" s="16">
        <v>273.17399999999998</v>
      </c>
      <c r="D65" s="16">
        <v>264.53100000000001</v>
      </c>
      <c r="E65" s="123"/>
      <c r="F65" s="123">
        <v>0</v>
      </c>
      <c r="G65" s="123"/>
      <c r="H65" s="123"/>
      <c r="I65" s="18">
        <v>0</v>
      </c>
      <c r="J65" s="95"/>
      <c r="K65" s="95"/>
      <c r="L65" s="16"/>
      <c r="M65" s="16"/>
      <c r="N65" s="92">
        <f t="shared" si="12"/>
        <v>537.70499999999993</v>
      </c>
      <c r="O65" s="89"/>
      <c r="P65" s="95">
        <f t="shared" si="9"/>
        <v>537.70499999999993</v>
      </c>
      <c r="Q65" s="20">
        <v>-51.692</v>
      </c>
      <c r="R65" s="113">
        <f t="shared" si="10"/>
        <v>486.01299999999992</v>
      </c>
      <c r="S65" s="95">
        <f t="shared" si="13"/>
        <v>2.7476990049751241E-2</v>
      </c>
    </row>
    <row r="66" spans="1:19" ht="23.25" customHeight="1" x14ac:dyDescent="0.3">
      <c r="A66" s="119"/>
      <c r="B66" s="118" t="s">
        <v>80</v>
      </c>
      <c r="C66" s="113">
        <f>C67+C68</f>
        <v>1959.1089999999999</v>
      </c>
      <c r="D66" s="113">
        <f>D67+D68</f>
        <v>1841.902</v>
      </c>
      <c r="E66" s="113">
        <f>E67+E68</f>
        <v>0</v>
      </c>
      <c r="F66" s="113">
        <f>F67+F68</f>
        <v>0</v>
      </c>
      <c r="G66" s="113">
        <f>G67+G68</f>
        <v>0</v>
      </c>
      <c r="H66" s="123"/>
      <c r="I66" s="113">
        <f>I67+I68</f>
        <v>0</v>
      </c>
      <c r="J66" s="95"/>
      <c r="K66" s="95">
        <f>K67+K68</f>
        <v>0</v>
      </c>
      <c r="L66" s="113">
        <f>L67+L68</f>
        <v>40.912930000000003</v>
      </c>
      <c r="M66" s="113">
        <f>M67+M68</f>
        <v>2498.2070000000003</v>
      </c>
      <c r="N66" s="92">
        <f t="shared" si="12"/>
        <v>6340.1309300000003</v>
      </c>
      <c r="O66" s="113">
        <f>O67+O68</f>
        <v>-40.912930000000003</v>
      </c>
      <c r="P66" s="95">
        <f t="shared" si="9"/>
        <v>6299.2179999999998</v>
      </c>
      <c r="Q66" s="113">
        <f>Q67+Q68</f>
        <v>-6299.2179999999998</v>
      </c>
      <c r="R66" s="113">
        <f t="shared" si="10"/>
        <v>0</v>
      </c>
      <c r="S66" s="95">
        <f t="shared" si="13"/>
        <v>0</v>
      </c>
    </row>
    <row r="67" spans="1:19" ht="15.6" x14ac:dyDescent="0.25">
      <c r="A67" s="119"/>
      <c r="B67" s="128" t="s">
        <v>103</v>
      </c>
      <c r="C67" s="16">
        <v>0</v>
      </c>
      <c r="D67" s="16">
        <v>0</v>
      </c>
      <c r="E67" s="123">
        <v>0</v>
      </c>
      <c r="F67" s="123">
        <v>0</v>
      </c>
      <c r="G67" s="123"/>
      <c r="H67" s="123">
        <v>0</v>
      </c>
      <c r="I67" s="16"/>
      <c r="J67" s="95"/>
      <c r="K67" s="95"/>
      <c r="L67" s="16"/>
      <c r="M67" s="16">
        <v>758.7</v>
      </c>
      <c r="N67" s="92">
        <f t="shared" si="12"/>
        <v>758.7</v>
      </c>
      <c r="O67" s="20"/>
      <c r="P67" s="95">
        <f t="shared" si="9"/>
        <v>758.7</v>
      </c>
      <c r="Q67" s="20">
        <f>-P67</f>
        <v>-758.7</v>
      </c>
      <c r="R67" s="113"/>
      <c r="S67" s="95">
        <f t="shared" si="13"/>
        <v>0</v>
      </c>
    </row>
    <row r="68" spans="1:19" ht="19.5" customHeight="1" x14ac:dyDescent="0.25">
      <c r="A68" s="119"/>
      <c r="B68" s="128" t="s">
        <v>104</v>
      </c>
      <c r="C68" s="16">
        <v>1959.1089999999999</v>
      </c>
      <c r="D68" s="16">
        <v>1841.902</v>
      </c>
      <c r="E68" s="123">
        <v>0</v>
      </c>
      <c r="F68" s="123">
        <v>0</v>
      </c>
      <c r="G68" s="123"/>
      <c r="H68" s="123">
        <v>0</v>
      </c>
      <c r="I68" s="16">
        <v>0</v>
      </c>
      <c r="J68" s="95"/>
      <c r="K68" s="95"/>
      <c r="L68" s="16">
        <v>40.912930000000003</v>
      </c>
      <c r="M68" s="16">
        <v>1739.5070000000001</v>
      </c>
      <c r="N68" s="92">
        <f t="shared" si="12"/>
        <v>5581.4309300000004</v>
      </c>
      <c r="O68" s="19">
        <v>-40.912930000000003</v>
      </c>
      <c r="P68" s="95">
        <f t="shared" si="9"/>
        <v>5540.518</v>
      </c>
      <c r="Q68" s="20">
        <f>-P68</f>
        <v>-5540.518</v>
      </c>
      <c r="R68" s="113">
        <f t="shared" si="10"/>
        <v>0</v>
      </c>
      <c r="S68" s="95">
        <f t="shared" si="13"/>
        <v>0</v>
      </c>
    </row>
    <row r="69" spans="1:19" ht="34.5" customHeight="1" x14ac:dyDescent="0.3">
      <c r="A69" s="119"/>
      <c r="B69" s="129" t="s">
        <v>105</v>
      </c>
      <c r="C69" s="16">
        <v>-1556.4863320000002</v>
      </c>
      <c r="D69" s="16">
        <v>-598.68571799999995</v>
      </c>
      <c r="E69" s="123">
        <v>-10.387</v>
      </c>
      <c r="F69" s="123">
        <v>-15.784000000000001</v>
      </c>
      <c r="G69" s="123">
        <v>-49.734000000000002</v>
      </c>
      <c r="H69" s="123"/>
      <c r="I69" s="123">
        <v>-167.81100000000001</v>
      </c>
      <c r="J69" s="123">
        <v>-7.9950000000000004E-3</v>
      </c>
      <c r="K69" s="16"/>
      <c r="L69" s="16"/>
      <c r="M69" s="16"/>
      <c r="N69" s="92">
        <f t="shared" si="12"/>
        <v>-2398.8960450000004</v>
      </c>
      <c r="O69" s="20"/>
      <c r="P69" s="95">
        <f t="shared" si="9"/>
        <v>-2398.8960450000004</v>
      </c>
      <c r="Q69" s="20"/>
      <c r="R69" s="113">
        <f t="shared" si="10"/>
        <v>-2398.8960450000004</v>
      </c>
      <c r="S69" s="95">
        <f t="shared" si="13"/>
        <v>-0.13562279765943014</v>
      </c>
    </row>
    <row r="70" spans="1:19" ht="12" customHeight="1" x14ac:dyDescent="0.3">
      <c r="B70" s="129"/>
      <c r="C70" s="16"/>
      <c r="D70" s="16"/>
      <c r="E70" s="123"/>
      <c r="F70" s="123"/>
      <c r="G70" s="123"/>
      <c r="H70" s="123"/>
      <c r="I70" s="11"/>
      <c r="J70" s="95"/>
      <c r="K70" s="16"/>
      <c r="L70" s="16"/>
      <c r="M70" s="16"/>
      <c r="N70" s="92">
        <f t="shared" si="12"/>
        <v>0</v>
      </c>
      <c r="O70" s="20"/>
      <c r="P70" s="95"/>
      <c r="Q70" s="20"/>
      <c r="R70" s="113"/>
      <c r="S70" s="95"/>
    </row>
    <row r="71" spans="1:19" ht="34.5" customHeight="1" thickBot="1" x14ac:dyDescent="0.3">
      <c r="B71" s="130" t="s">
        <v>106</v>
      </c>
      <c r="C71" s="21">
        <f t="shared" ref="C71:M71" si="15">C20-C48</f>
        <v>-80805.349004999996</v>
      </c>
      <c r="D71" s="21">
        <f t="shared" si="15"/>
        <v>-672.91544500002055</v>
      </c>
      <c r="E71" s="131">
        <f t="shared" si="15"/>
        <v>-486.66199999999662</v>
      </c>
      <c r="F71" s="131">
        <f t="shared" si="15"/>
        <v>226.57200000000012</v>
      </c>
      <c r="G71" s="131">
        <f t="shared" si="15"/>
        <v>-4556.8105080000023</v>
      </c>
      <c r="H71" s="131">
        <f t="shared" si="15"/>
        <v>0</v>
      </c>
      <c r="I71" s="21">
        <f t="shared" si="15"/>
        <v>4570.4229999999952</v>
      </c>
      <c r="J71" s="21">
        <f t="shared" si="15"/>
        <v>3.1775319999999851</v>
      </c>
      <c r="K71" s="21">
        <f t="shared" si="15"/>
        <v>227.02803843000004</v>
      </c>
      <c r="L71" s="21">
        <f t="shared" si="15"/>
        <v>93.127413000000161</v>
      </c>
      <c r="M71" s="21">
        <f t="shared" si="15"/>
        <v>-2203.3530000000001</v>
      </c>
      <c r="N71" s="132">
        <f>SUM(C71:M71)</f>
        <v>-83604.761974570021</v>
      </c>
      <c r="O71" s="21">
        <f>O20-O48</f>
        <v>0</v>
      </c>
      <c r="P71" s="21">
        <f>P20-P48</f>
        <v>-83604.761974570225</v>
      </c>
      <c r="Q71" s="21">
        <f>Q20-Q48</f>
        <v>2734.567</v>
      </c>
      <c r="R71" s="21">
        <f>R20-R48</f>
        <v>-80870.194974570244</v>
      </c>
      <c r="S71" s="133">
        <f>R71/$R$11*100</f>
        <v>-4.5720372554596471</v>
      </c>
    </row>
    <row r="72" spans="1:19" ht="20.100000000000001" customHeight="1" thickTop="1" x14ac:dyDescent="0.3"/>
  </sheetData>
  <mergeCells count="7">
    <mergeCell ref="R17:R18"/>
    <mergeCell ref="S17:S18"/>
    <mergeCell ref="O2:S2"/>
    <mergeCell ref="B3:S3"/>
    <mergeCell ref="B4:S4"/>
    <mergeCell ref="B5:S5"/>
    <mergeCell ref="R13:S16"/>
  </mergeCells>
  <pageMargins left="0" right="0.11811023622047245" top="0.59055118110236227" bottom="0" header="0.31496062992125984" footer="0.31496062992125984"/>
  <pageSetup paperSize="9" scale="50" firstPageNumber="0" orientation="landscape" r:id="rId1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august 2024 </vt:lpstr>
      <vt:lpstr>'august 2024 '!Print_Area</vt:lpstr>
      <vt:lpstr>'august 2024 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cp:lastPrinted>2024-09-24T07:58:54Z</cp:lastPrinted>
  <dcterms:created xsi:type="dcterms:W3CDTF">2024-09-23T12:24:30Z</dcterms:created>
  <dcterms:modified xsi:type="dcterms:W3CDTF">2024-09-24T07:59:02Z</dcterms:modified>
</cp:coreProperties>
</file>