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5\august 2025\"/>
    </mc:Choice>
  </mc:AlternateContent>
  <bookViews>
    <workbookView xWindow="0" yWindow="0" windowWidth="23016" windowHeight="8016"/>
  </bookViews>
  <sheets>
    <sheet name="august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'august 2025 '!$A$1:$S$71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'august 2025 '!$13:$18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S69" i="1" s="1"/>
  <c r="O66" i="1"/>
  <c r="L66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S65" i="1" s="1"/>
  <c r="O63" i="1"/>
  <c r="D63" i="1"/>
  <c r="Q63" i="1"/>
  <c r="M63" i="1"/>
  <c r="L63" i="1"/>
  <c r="K63" i="1"/>
  <c r="J63" i="1"/>
  <c r="I63" i="1"/>
  <c r="G63" i="1"/>
  <c r="F63" i="1"/>
  <c r="E63" i="1"/>
  <c r="C63" i="1"/>
  <c r="N62" i="1"/>
  <c r="P62" i="1" s="1"/>
  <c r="R62" i="1" s="1"/>
  <c r="N60" i="1"/>
  <c r="P60" i="1" s="1"/>
  <c r="R60" i="1" s="1"/>
  <c r="S60" i="1" s="1"/>
  <c r="N59" i="1"/>
  <c r="N56" i="1"/>
  <c r="P56" i="1" s="1"/>
  <c r="R56" i="1" s="1"/>
  <c r="N55" i="1"/>
  <c r="P55" i="1" s="1"/>
  <c r="R55" i="1" s="1"/>
  <c r="S55" i="1" s="1"/>
  <c r="N54" i="1"/>
  <c r="N53" i="1"/>
  <c r="P53" i="1" s="1"/>
  <c r="R53" i="1" s="1"/>
  <c r="S53" i="1" s="1"/>
  <c r="N52" i="1"/>
  <c r="P52" i="1" s="1"/>
  <c r="R52" i="1" s="1"/>
  <c r="S52" i="1" s="1"/>
  <c r="N51" i="1"/>
  <c r="Q49" i="1"/>
  <c r="M49" i="1"/>
  <c r="K49" i="1"/>
  <c r="J49" i="1"/>
  <c r="H49" i="1"/>
  <c r="C49" i="1"/>
  <c r="N43" i="1"/>
  <c r="P43" i="1" s="1"/>
  <c r="R43" i="1" s="1"/>
  <c r="S43" i="1" s="1"/>
  <c r="N42" i="1"/>
  <c r="P42" i="1" s="1"/>
  <c r="Q42" i="1" s="1"/>
  <c r="R42" i="1" s="1"/>
  <c r="N36" i="1"/>
  <c r="N34" i="1"/>
  <c r="P34" i="1" s="1"/>
  <c r="R34" i="1" s="1"/>
  <c r="S34" i="1" s="1"/>
  <c r="N33" i="1"/>
  <c r="P33" i="1" s="1"/>
  <c r="R33" i="1" s="1"/>
  <c r="S33" i="1" s="1"/>
  <c r="N32" i="1"/>
  <c r="P32" i="1" s="1"/>
  <c r="R32" i="1" s="1"/>
  <c r="S32" i="1" s="1"/>
  <c r="N30" i="1"/>
  <c r="P30" i="1" s="1"/>
  <c r="R30" i="1" s="1"/>
  <c r="S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S27" i="1" s="1"/>
  <c r="N26" i="1"/>
  <c r="P26" i="1" s="1"/>
  <c r="R26" i="1" s="1"/>
  <c r="S26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E22" i="1" l="1"/>
  <c r="Q22" i="1"/>
  <c r="Q21" i="1" s="1"/>
  <c r="J22" i="1"/>
  <c r="J21" i="1" s="1"/>
  <c r="K22" i="1"/>
  <c r="K21" i="1" s="1"/>
  <c r="K20" i="1" s="1"/>
  <c r="C48" i="1"/>
  <c r="J48" i="1"/>
  <c r="M48" i="1"/>
  <c r="Q20" i="1"/>
  <c r="G22" i="1"/>
  <c r="G21" i="1" s="1"/>
  <c r="G20" i="1" s="1"/>
  <c r="J20" i="1"/>
  <c r="I22" i="1"/>
  <c r="I21" i="1" s="1"/>
  <c r="I20" i="1" s="1"/>
  <c r="D23" i="1"/>
  <c r="K48" i="1"/>
  <c r="N25" i="1"/>
  <c r="P25" i="1" s="1"/>
  <c r="R25" i="1" s="1"/>
  <c r="S25" i="1" s="1"/>
  <c r="N44" i="1"/>
  <c r="P44" i="1" s="1"/>
  <c r="R44" i="1" s="1"/>
  <c r="S44" i="1" s="1"/>
  <c r="N61" i="1"/>
  <c r="P61" i="1" s="1"/>
  <c r="R61" i="1" s="1"/>
  <c r="S61" i="1" s="1"/>
  <c r="L49" i="1"/>
  <c r="L48" i="1" s="1"/>
  <c r="H22" i="1"/>
  <c r="O22" i="1"/>
  <c r="O21" i="1" s="1"/>
  <c r="C23" i="1"/>
  <c r="N40" i="1"/>
  <c r="P40" i="1" s="1"/>
  <c r="R40" i="1" s="1"/>
  <c r="S40" i="1" s="1"/>
  <c r="N68" i="1"/>
  <c r="P68" i="1" s="1"/>
  <c r="Q68" i="1" s="1"/>
  <c r="N24" i="1"/>
  <c r="P24" i="1" s="1"/>
  <c r="R24" i="1" s="1"/>
  <c r="S24" i="1" s="1"/>
  <c r="N46" i="1"/>
  <c r="P46" i="1" s="1"/>
  <c r="R46" i="1" s="1"/>
  <c r="S46" i="1" s="1"/>
  <c r="P36" i="1"/>
  <c r="R36" i="1" s="1"/>
  <c r="S36" i="1" s="1"/>
  <c r="N29" i="1"/>
  <c r="P29" i="1" s="1"/>
  <c r="R29" i="1" s="1"/>
  <c r="S29" i="1" s="1"/>
  <c r="N39" i="1"/>
  <c r="P39" i="1" s="1"/>
  <c r="R39" i="1" s="1"/>
  <c r="S39" i="1" s="1"/>
  <c r="N41" i="1"/>
  <c r="P41" i="1" s="1"/>
  <c r="R41" i="1" s="1"/>
  <c r="S41" i="1" s="1"/>
  <c r="P51" i="1"/>
  <c r="R51" i="1" s="1"/>
  <c r="S51" i="1" s="1"/>
  <c r="F49" i="1"/>
  <c r="F48" i="1" s="1"/>
  <c r="F22" i="1"/>
  <c r="L22" i="1"/>
  <c r="L21" i="1" s="1"/>
  <c r="L20" i="1" s="1"/>
  <c r="P59" i="1"/>
  <c r="R59" i="1" s="1"/>
  <c r="S59" i="1" s="1"/>
  <c r="C28" i="1"/>
  <c r="N31" i="1"/>
  <c r="P31" i="1" s="1"/>
  <c r="R31" i="1" s="1"/>
  <c r="S31" i="1" s="1"/>
  <c r="N50" i="1"/>
  <c r="P50" i="1" s="1"/>
  <c r="R50" i="1" s="1"/>
  <c r="S50" i="1" s="1"/>
  <c r="D49" i="1"/>
  <c r="N58" i="1"/>
  <c r="P58" i="1" s="1"/>
  <c r="R58" i="1" s="1"/>
  <c r="S58" i="1" s="1"/>
  <c r="S62" i="1"/>
  <c r="P54" i="1"/>
  <c r="R54" i="1" s="1"/>
  <c r="S54" i="1" s="1"/>
  <c r="N38" i="1"/>
  <c r="E49" i="1"/>
  <c r="E48" i="1" s="1"/>
  <c r="H63" i="1"/>
  <c r="N63" i="1" s="1"/>
  <c r="P63" i="1" s="1"/>
  <c r="R63" i="1" s="1"/>
  <c r="S63" i="1" s="1"/>
  <c r="N64" i="1"/>
  <c r="P64" i="1" s="1"/>
  <c r="R64" i="1" s="1"/>
  <c r="S67" i="1"/>
  <c r="S42" i="1"/>
  <c r="S56" i="1"/>
  <c r="I49" i="1"/>
  <c r="I48" i="1" s="1"/>
  <c r="G49" i="1"/>
  <c r="G48" i="1" s="1"/>
  <c r="D66" i="1"/>
  <c r="N66" i="1" s="1"/>
  <c r="P66" i="1" s="1"/>
  <c r="N45" i="1"/>
  <c r="P45" i="1" s="1"/>
  <c r="R45" i="1" s="1"/>
  <c r="S45" i="1" s="1"/>
  <c r="D28" i="1"/>
  <c r="K71" i="1" l="1"/>
  <c r="M71" i="1"/>
  <c r="J71" i="1"/>
  <c r="C22" i="1"/>
  <c r="R68" i="1"/>
  <c r="S68" i="1" s="1"/>
  <c r="Q66" i="1"/>
  <c r="Q48" i="1" s="1"/>
  <c r="Q71" i="1" s="1"/>
  <c r="H48" i="1"/>
  <c r="D22" i="1"/>
  <c r="D21" i="1" s="1"/>
  <c r="D20" i="1" s="1"/>
  <c r="N23" i="1"/>
  <c r="P23" i="1" s="1"/>
  <c r="R23" i="1" s="1"/>
  <c r="S23" i="1" s="1"/>
  <c r="L71" i="1"/>
  <c r="F21" i="1"/>
  <c r="F20" i="1" s="1"/>
  <c r="F71" i="1" s="1"/>
  <c r="D48" i="1"/>
  <c r="N49" i="1"/>
  <c r="O49" i="1"/>
  <c r="O48" i="1" s="1"/>
  <c r="N35" i="1"/>
  <c r="P35" i="1" s="1"/>
  <c r="R35" i="1" s="1"/>
  <c r="S35" i="1" s="1"/>
  <c r="E21" i="1"/>
  <c r="E20" i="1" s="1"/>
  <c r="I71" i="1"/>
  <c r="G71" i="1"/>
  <c r="S64" i="1"/>
  <c r="O38" i="1"/>
  <c r="O20" i="1" s="1"/>
  <c r="N57" i="1"/>
  <c r="P57" i="1" s="1"/>
  <c r="R57" i="1" s="1"/>
  <c r="S57" i="1" s="1"/>
  <c r="N28" i="1"/>
  <c r="P28" i="1" s="1"/>
  <c r="R28" i="1" s="1"/>
  <c r="S28" i="1" s="1"/>
  <c r="N22" i="1" l="1"/>
  <c r="P22" i="1" s="1"/>
  <c r="R22" i="1" s="1"/>
  <c r="S22" i="1" s="1"/>
  <c r="C21" i="1"/>
  <c r="N21" i="1" s="1"/>
  <c r="P21" i="1" s="1"/>
  <c r="R21" i="1" s="1"/>
  <c r="S21" i="1" s="1"/>
  <c r="R66" i="1"/>
  <c r="S66" i="1" s="1"/>
  <c r="O71" i="1"/>
  <c r="H71" i="1"/>
  <c r="N48" i="1"/>
  <c r="P48" i="1" s="1"/>
  <c r="R48" i="1" s="1"/>
  <c r="S48" i="1" s="1"/>
  <c r="P38" i="1"/>
  <c r="R38" i="1" s="1"/>
  <c r="S38" i="1" s="1"/>
  <c r="D71" i="1"/>
  <c r="E71" i="1"/>
  <c r="P49" i="1"/>
  <c r="R49" i="1" s="1"/>
  <c r="S49" i="1" s="1"/>
  <c r="C20" i="1" l="1"/>
  <c r="C71" i="1"/>
  <c r="N20" i="1"/>
  <c r="P20" i="1" s="1"/>
  <c r="P71" i="1" l="1"/>
  <c r="R20" i="1"/>
  <c r="N71" i="1"/>
  <c r="S20" i="1" l="1"/>
  <c r="R71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<sst xmlns="http://schemas.openxmlformats.org/spreadsheetml/2006/main" count="115" uniqueCount="107">
  <si>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</si>
  <si>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</si>
  <si>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01.01 - 31.08.2025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</si>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</sst>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2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49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Border="1" applyAlignment="1" applyProtection="1">
      <alignment horizontal="right" wrapText="1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0" fontId="9" fillId="2" borderId="0" xfId="0" applyFont="1" applyFill="1"/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5" fillId="2" borderId="0" xfId="0" applyNumberFormat="1" applyFont="1" applyFill="1" applyBorder="1" applyAlignment="1">
      <alignment horizontal="center" vertical="top" wrapText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0" fontId="9" fillId="2" borderId="0" xfId="0" applyFont="1" applyFill="1" applyAlignment="1">
      <alignment horizontal="center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9" fontId="21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august%202025%20-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in luna"/>
      <sheetName val="august 2025 "/>
      <sheetName val="UAT aug 2025"/>
      <sheetName val="consolidari aug"/>
      <sheetName val="iulie 2025  (valori)"/>
      <sheetName val="UAT iulie 2025 (valori)"/>
      <sheetName val="Sinteza - An 2"/>
      <sheetName val="2024 - 2025"/>
      <sheetName val="Progr.29.08.2025.(Stela)"/>
      <sheetName val="Sinteza - Anexa program anual"/>
      <sheetName val="program %.exec"/>
      <sheetName val="dob_trez"/>
      <sheetName val="SPECIAL_CNAIR"/>
      <sheetName val="CNAIR_ex"/>
      <sheetName val="august 2024 "/>
      <sheetName val="leg"/>
      <sheetName val="Sinteza-anexa program 9 luni "/>
      <sheetName val="program 9 luni .%.exec "/>
      <sheetName val="Sinteza-Anexa program 6 luni"/>
      <sheetName val="progr 6 luni % execuție 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C64" activePane="bottomRight" state="frozen"/>
      <selection pane="topRight" activeCell="C1" sqref="C1"/>
      <selection pane="bottomLeft" activeCell="A16" sqref="A16"/>
      <selection pane="bottomRight" activeCell="B5" sqref="B5:S5"/>
    </sheetView>
  </sheetViews>
  <sheetFormatPr defaultColWidth="8.88671875" defaultRowHeight="20.100000000000001" customHeight="1" outlineLevelRow="1" x14ac:dyDescent="0.3"/>
  <cols>
    <col min="1" max="1" width="3.88671875" style="2" customWidth="1"/>
    <col min="2" max="2" width="54.44140625" style="24" customWidth="1"/>
    <col min="3" max="3" width="21.109375" style="24" customWidth="1"/>
    <col min="4" max="4" width="13.6640625" style="24" customWidth="1"/>
    <col min="5" max="5" width="16" style="139" customWidth="1"/>
    <col min="6" max="6" width="12.6640625" style="139" customWidth="1"/>
    <col min="7" max="7" width="15.6640625" style="139" customWidth="1"/>
    <col min="8" max="8" width="10.6640625" style="139" customWidth="1"/>
    <col min="9" max="9" width="15.88671875" style="24" customWidth="1"/>
    <col min="10" max="10" width="12.6640625" style="24" customWidth="1"/>
    <col min="11" max="11" width="12.88671875" style="24" customWidth="1"/>
    <col min="12" max="12" width="14.33203125" style="24" customWidth="1"/>
    <col min="13" max="13" width="13.6640625" style="24" customWidth="1"/>
    <col min="14" max="14" width="14" style="25" customWidth="1"/>
    <col min="15" max="15" width="11.6640625" style="24" customWidth="1"/>
    <col min="16" max="16" width="12.6640625" style="25" customWidth="1"/>
    <col min="17" max="17" width="11.5546875" style="24" customWidth="1"/>
    <col min="18" max="18" width="15.6640625" style="26" customWidth="1"/>
    <col min="19" max="19" width="9.5546875" style="57" customWidth="1"/>
    <col min="20" max="16384" width="8.88671875" style="2"/>
  </cols>
  <sheetData>
    <row r="1" spans="1:19" ht="23.25" customHeight="1" x14ac:dyDescent="0.3">
      <c r="B1" s="20"/>
      <c r="C1" s="2"/>
      <c r="D1" s="2"/>
      <c r="E1" s="21"/>
      <c r="F1" s="21"/>
      <c r="G1" s="21"/>
      <c r="H1" s="22"/>
      <c r="I1" s="23"/>
      <c r="S1" s="27" t="s">
        <v>0</v>
      </c>
    </row>
    <row r="2" spans="1:19" ht="15" hidden="1" customHeight="1" x14ac:dyDescent="0.3">
      <c r="B2" s="28"/>
      <c r="C2" s="29"/>
      <c r="D2" s="30"/>
      <c r="E2" s="31"/>
      <c r="F2" s="31"/>
      <c r="G2" s="31"/>
      <c r="H2" s="31"/>
      <c r="I2" s="29"/>
      <c r="J2" s="32"/>
      <c r="K2" s="30"/>
      <c r="L2" s="2"/>
      <c r="M2" s="2"/>
      <c r="N2" s="33"/>
      <c r="O2" s="7"/>
      <c r="P2" s="7"/>
      <c r="Q2" s="7"/>
      <c r="R2" s="7"/>
      <c r="S2" s="7"/>
    </row>
    <row r="3" spans="1:19" ht="22.5" customHeight="1" outlineLevel="1" x14ac:dyDescent="0.3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.6" outlineLevel="1" x14ac:dyDescent="0.3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6" outlineLevel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.6" outlineLevel="1" x14ac:dyDescent="0.3">
      <c r="B6" s="1"/>
      <c r="C6" s="36"/>
      <c r="D6" s="36"/>
      <c r="E6" s="37"/>
      <c r="F6" s="38"/>
      <c r="G6" s="37"/>
      <c r="H6" s="39"/>
      <c r="I6" s="40"/>
      <c r="J6" s="41"/>
      <c r="K6" s="42"/>
      <c r="L6" s="43"/>
      <c r="M6" s="43"/>
      <c r="N6" s="10"/>
      <c r="O6" s="39"/>
      <c r="P6" s="39"/>
      <c r="Q6" s="39"/>
      <c r="R6" s="39"/>
      <c r="S6" s="39"/>
    </row>
    <row r="7" spans="1:19" ht="15.6" outlineLevel="1" x14ac:dyDescent="0.3">
      <c r="B7" s="44"/>
      <c r="C7" s="37"/>
      <c r="D7" s="37"/>
      <c r="E7" s="37"/>
      <c r="F7" s="37"/>
      <c r="G7" s="37"/>
      <c r="H7" s="45"/>
      <c r="I7" s="46"/>
      <c r="J7" s="47"/>
      <c r="K7" s="48"/>
      <c r="L7" s="49"/>
      <c r="M7" s="37"/>
      <c r="N7" s="45"/>
      <c r="P7" s="45"/>
      <c r="Q7" s="45"/>
      <c r="R7" s="39"/>
      <c r="S7" s="45"/>
    </row>
    <row r="8" spans="1:19" ht="15" customHeight="1" outlineLevel="1" x14ac:dyDescent="0.3">
      <c r="B8" s="3"/>
      <c r="C8" s="37"/>
      <c r="D8" s="37"/>
      <c r="E8" s="37"/>
      <c r="F8" s="45"/>
      <c r="G8" s="37"/>
      <c r="H8" s="45"/>
      <c r="I8" s="47"/>
      <c r="J8" s="50"/>
      <c r="K8" s="51"/>
      <c r="L8" s="45"/>
      <c r="M8" s="45"/>
      <c r="N8" s="45"/>
      <c r="O8" s="45"/>
      <c r="P8" s="45"/>
      <c r="Q8" s="45"/>
      <c r="R8" s="39"/>
      <c r="S8" s="45"/>
    </row>
    <row r="9" spans="1:19" ht="15.6" outlineLevel="1" x14ac:dyDescent="0.3">
      <c r="B9" s="4"/>
      <c r="C9" s="10"/>
      <c r="D9" s="10"/>
      <c r="E9" s="10"/>
      <c r="F9" s="10"/>
      <c r="G9" s="10"/>
      <c r="H9" s="10"/>
      <c r="I9" s="5"/>
      <c r="J9" s="52"/>
      <c r="K9" s="37"/>
      <c r="L9" s="49"/>
      <c r="M9" s="53"/>
      <c r="N9" s="45"/>
      <c r="O9" s="45"/>
      <c r="P9" s="45"/>
      <c r="Q9" s="45"/>
      <c r="R9" s="45"/>
      <c r="S9" s="45"/>
    </row>
    <row r="10" spans="1:19" ht="19.2" customHeight="1" outlineLevel="1" x14ac:dyDescent="0.3">
      <c r="B10" s="3"/>
      <c r="C10" s="5"/>
      <c r="D10" s="10"/>
      <c r="E10" s="5"/>
      <c r="F10" s="5"/>
      <c r="G10" s="5"/>
      <c r="H10" s="10"/>
      <c r="I10" s="10"/>
      <c r="J10" s="41"/>
      <c r="K10" s="55"/>
      <c r="L10" s="49"/>
      <c r="M10" s="56"/>
      <c r="N10" s="43"/>
    </row>
    <row r="11" spans="1:19" ht="19.2" customHeight="1" outlineLevel="1" x14ac:dyDescent="0.3">
      <c r="B11" s="3"/>
      <c r="C11" s="10"/>
      <c r="D11" s="10"/>
      <c r="E11" s="10"/>
      <c r="F11" s="10"/>
      <c r="G11" s="10"/>
      <c r="H11" s="10"/>
      <c r="I11" s="10"/>
      <c r="J11" s="56"/>
      <c r="K11" s="43"/>
      <c r="L11" s="49"/>
      <c r="M11" s="56"/>
      <c r="O11" s="58"/>
      <c r="P11" s="58"/>
      <c r="Q11" s="25" t="s">
        <v>3</v>
      </c>
      <c r="R11" s="59">
        <v>1902000</v>
      </c>
      <c r="S11" s="60"/>
    </row>
    <row r="12" spans="1:19" ht="15.6" outlineLevel="1" x14ac:dyDescent="0.3">
      <c r="A12" s="61"/>
      <c r="B12" s="6"/>
      <c r="C12" s="43"/>
      <c r="D12" s="43"/>
      <c r="E12" s="43"/>
      <c r="F12" s="43"/>
      <c r="G12" s="43"/>
      <c r="H12" s="62"/>
      <c r="I12" s="63"/>
      <c r="J12" s="2"/>
      <c r="K12" s="54"/>
      <c r="L12" s="64"/>
      <c r="M12" s="54"/>
      <c r="N12" s="32"/>
      <c r="O12" s="8"/>
      <c r="P12" s="65"/>
      <c r="Q12" s="8"/>
      <c r="R12" s="66"/>
      <c r="S12" s="67" t="s">
        <v>4</v>
      </c>
    </row>
    <row r="13" spans="1:19" ht="15.6" x14ac:dyDescent="0.3">
      <c r="B13" s="3"/>
      <c r="C13" s="69" t="s">
        <v>5</v>
      </c>
      <c r="D13" s="69" t="s">
        <v>5</v>
      </c>
      <c r="E13" s="70" t="s">
        <v>5</v>
      </c>
      <c r="F13" s="70" t="s">
        <v>5</v>
      </c>
      <c r="G13" s="70" t="s">
        <v>6</v>
      </c>
      <c r="H13" s="70" t="s">
        <v>7</v>
      </c>
      <c r="I13" s="69" t="s">
        <v>5</v>
      </c>
      <c r="J13" s="69" t="s">
        <v>8</v>
      </c>
      <c r="K13" s="69" t="s">
        <v>9</v>
      </c>
      <c r="L13" s="69" t="s">
        <v>9</v>
      </c>
      <c r="M13" s="69" t="s">
        <v>10</v>
      </c>
      <c r="N13" s="71" t="s">
        <v>11</v>
      </c>
      <c r="O13" s="69" t="s">
        <v>12</v>
      </c>
      <c r="P13" s="72" t="s">
        <v>11</v>
      </c>
      <c r="Q13" s="69" t="s">
        <v>13</v>
      </c>
      <c r="R13" s="73" t="s">
        <v>14</v>
      </c>
      <c r="S13" s="73"/>
    </row>
    <row r="14" spans="1:19" ht="15" customHeight="1" x14ac:dyDescent="0.3">
      <c r="B14" s="74"/>
      <c r="C14" s="75" t="s">
        <v>15</v>
      </c>
      <c r="D14" s="75" t="s">
        <v>16</v>
      </c>
      <c r="E14" s="76" t="s">
        <v>17</v>
      </c>
      <c r="F14" s="76" t="s">
        <v>18</v>
      </c>
      <c r="G14" s="76" t="s">
        <v>19</v>
      </c>
      <c r="H14" s="76" t="s">
        <v>20</v>
      </c>
      <c r="I14" s="75" t="s">
        <v>21</v>
      </c>
      <c r="J14" s="75" t="s">
        <v>20</v>
      </c>
      <c r="K14" s="75" t="s">
        <v>22</v>
      </c>
      <c r="L14" s="75" t="s">
        <v>23</v>
      </c>
      <c r="M14" s="77"/>
      <c r="N14" s="78"/>
      <c r="O14" s="75" t="s">
        <v>24</v>
      </c>
      <c r="P14" s="79" t="s">
        <v>25</v>
      </c>
      <c r="Q14" s="80" t="s">
        <v>26</v>
      </c>
      <c r="R14" s="81"/>
      <c r="S14" s="81"/>
    </row>
    <row r="15" spans="1:19" ht="15.75" customHeight="1" x14ac:dyDescent="0.3">
      <c r="B15" s="9"/>
      <c r="C15" s="75" t="s">
        <v>27</v>
      </c>
      <c r="D15" s="75" t="s">
        <v>28</v>
      </c>
      <c r="E15" s="76" t="s">
        <v>29</v>
      </c>
      <c r="F15" s="76" t="s">
        <v>30</v>
      </c>
      <c r="G15" s="76" t="s">
        <v>31</v>
      </c>
      <c r="H15" s="76" t="s">
        <v>32</v>
      </c>
      <c r="I15" s="75" t="s">
        <v>33</v>
      </c>
      <c r="J15" s="75" t="s">
        <v>34</v>
      </c>
      <c r="K15" s="75" t="s">
        <v>35</v>
      </c>
      <c r="L15" s="75" t="s">
        <v>36</v>
      </c>
      <c r="M15" s="37"/>
      <c r="N15" s="78"/>
      <c r="O15" s="75" t="s">
        <v>37</v>
      </c>
      <c r="P15" s="79" t="s">
        <v>38</v>
      </c>
      <c r="Q15" s="80" t="s">
        <v>39</v>
      </c>
      <c r="R15" s="81"/>
      <c r="S15" s="81"/>
    </row>
    <row r="16" spans="1:19" ht="17.399999999999999" x14ac:dyDescent="0.3">
      <c r="B16" s="82"/>
      <c r="C16" s="83"/>
      <c r="D16" s="75" t="s">
        <v>40</v>
      </c>
      <c r="E16" s="76" t="s">
        <v>41</v>
      </c>
      <c r="F16" s="76" t="s">
        <v>42</v>
      </c>
      <c r="G16" s="76" t="s">
        <v>43</v>
      </c>
      <c r="H16" s="76"/>
      <c r="I16" s="75" t="s">
        <v>44</v>
      </c>
      <c r="J16" s="75" t="s">
        <v>45</v>
      </c>
      <c r="K16" s="75"/>
      <c r="L16" s="75" t="s">
        <v>46</v>
      </c>
      <c r="M16" s="37"/>
      <c r="N16" s="78"/>
      <c r="O16" s="75" t="s">
        <v>47</v>
      </c>
      <c r="P16" s="78" t="s">
        <v>48</v>
      </c>
      <c r="Q16" s="80" t="s">
        <v>49</v>
      </c>
      <c r="R16" s="81"/>
      <c r="S16" s="81"/>
    </row>
    <row r="17" spans="2:19" ht="16.2" customHeight="1" x14ac:dyDescent="0.3">
      <c r="B17" s="8"/>
      <c r="C17" s="2"/>
      <c r="D17" s="75" t="s">
        <v>50</v>
      </c>
      <c r="E17" s="76"/>
      <c r="F17" s="76"/>
      <c r="G17" s="76" t="s">
        <v>51</v>
      </c>
      <c r="H17" s="76"/>
      <c r="I17" s="75" t="s">
        <v>52</v>
      </c>
      <c r="J17" s="75"/>
      <c r="K17" s="75"/>
      <c r="L17" s="75" t="s">
        <v>53</v>
      </c>
      <c r="M17" s="75"/>
      <c r="N17" s="78"/>
      <c r="O17" s="75"/>
      <c r="P17" s="78"/>
      <c r="Q17" s="80"/>
      <c r="R17" s="84" t="s">
        <v>54</v>
      </c>
      <c r="S17" s="7" t="s">
        <v>55</v>
      </c>
    </row>
    <row r="18" spans="2:19" ht="51.6" customHeight="1" x14ac:dyDescent="0.3">
      <c r="B18" s="8"/>
      <c r="C18" s="2"/>
      <c r="D18" s="85"/>
      <c r="E18" s="85"/>
      <c r="F18" s="85"/>
      <c r="G18" s="76" t="s">
        <v>56</v>
      </c>
      <c r="H18" s="76"/>
      <c r="I18" s="86" t="s">
        <v>57</v>
      </c>
      <c r="J18" s="75"/>
      <c r="K18" s="75"/>
      <c r="L18" s="86" t="s">
        <v>58</v>
      </c>
      <c r="M18" s="86"/>
      <c r="N18" s="78"/>
      <c r="O18" s="75"/>
      <c r="P18" s="78"/>
      <c r="Q18" s="80"/>
      <c r="R18" s="84"/>
      <c r="S18" s="7"/>
    </row>
    <row r="19" spans="2:19" ht="18.600000000000001" customHeight="1" thickBot="1" x14ac:dyDescent="0.35">
      <c r="B19" s="140"/>
      <c r="C19" s="89"/>
      <c r="D19" s="141"/>
      <c r="E19" s="141"/>
      <c r="F19" s="141"/>
      <c r="G19" s="142"/>
      <c r="H19" s="142"/>
      <c r="I19" s="143"/>
      <c r="J19" s="144"/>
      <c r="K19" s="144"/>
      <c r="L19" s="143"/>
      <c r="M19" s="143"/>
      <c r="N19" s="145"/>
      <c r="O19" s="144"/>
      <c r="P19" s="145"/>
      <c r="Q19" s="146"/>
      <c r="R19" s="147"/>
      <c r="S19" s="148"/>
    </row>
    <row r="20" spans="2:19" s="90" customFormat="1" ht="30.75" customHeight="1" thickTop="1" x14ac:dyDescent="0.3">
      <c r="B20" s="11" t="s">
        <v>59</v>
      </c>
      <c r="C20" s="12">
        <f>C21+C37+C38+C39+C40+C41+C42+C43+C44+C45+C46</f>
        <v>213797.93298899996</v>
      </c>
      <c r="D20" s="12">
        <f t="shared" ref="D20:M20" si="0">D21+D37+D38+D39+D40+D41+D42+D43+D44+D45+D46</f>
        <v>104898.67619809002</v>
      </c>
      <c r="E20" s="12">
        <f t="shared" si="0"/>
        <v>100494.586069</v>
      </c>
      <c r="F20" s="12">
        <f t="shared" si="0"/>
        <v>1941.2857770000001</v>
      </c>
      <c r="G20" s="12">
        <f t="shared" si="0"/>
        <v>54148.902589000005</v>
      </c>
      <c r="H20" s="12">
        <f t="shared" si="0"/>
        <v>0</v>
      </c>
      <c r="I20" s="12">
        <f t="shared" si="0"/>
        <v>40271.526774999998</v>
      </c>
      <c r="J20" s="12">
        <f t="shared" si="0"/>
        <v>134.74801299999999</v>
      </c>
      <c r="K20" s="12">
        <f t="shared" si="0"/>
        <v>914.40449911999997</v>
      </c>
      <c r="L20" s="12">
        <f>L21+L37+L38+L39+L40+L41+L42+L43+L44+L45+L46</f>
        <v>13660.19586</v>
      </c>
      <c r="M20" s="12">
        <f t="shared" si="0"/>
        <v>812.66300000000001</v>
      </c>
      <c r="N20" s="91">
        <f>SUM(C20:M20)</f>
        <v>531074.9217692099</v>
      </c>
      <c r="O20" s="92">
        <f>O21+O38+O39+O42+O40+O44</f>
        <v>-108649.94048557998</v>
      </c>
      <c r="P20" s="91">
        <f>N20+O20</f>
        <v>422424.9812836299</v>
      </c>
      <c r="Q20" s="92">
        <f>Q21+Q38+Q39+Q42+Q44</f>
        <v>-2316.9119999999998</v>
      </c>
      <c r="R20" s="93">
        <f>P20+Q20</f>
        <v>420108.06928362988</v>
      </c>
      <c r="S20" s="91">
        <f t="shared" ref="S20:S44" si="1">R20/$R$11*100</f>
        <v>22.087700803555723</v>
      </c>
    </row>
    <row r="21" spans="2:19" s="94" customFormat="1" ht="18.75" customHeight="1" x14ac:dyDescent="0.3">
      <c r="B21" s="87" t="s">
        <v>60</v>
      </c>
      <c r="C21" s="12">
        <f>C22+C35+C36</f>
        <v>183171.250474</v>
      </c>
      <c r="D21" s="12">
        <f>D22+D35+D36</f>
        <v>73154.284650000001</v>
      </c>
      <c r="E21" s="14">
        <f>E22+E35+E36</f>
        <v>79210.095568999997</v>
      </c>
      <c r="F21" s="14">
        <f>F22+F35+F36</f>
        <v>1811.5987769999999</v>
      </c>
      <c r="G21" s="14">
        <f>G22+G35+G36</f>
        <v>49967.639589000006</v>
      </c>
      <c r="H21" s="14"/>
      <c r="I21" s="12">
        <f>I22+I35+I36</f>
        <v>15897.165000000001</v>
      </c>
      <c r="J21" s="12">
        <f>J22+J35+J36</f>
        <v>0</v>
      </c>
      <c r="K21" s="95">
        <f>K22+K35+K36</f>
        <v>914.40449911999997</v>
      </c>
      <c r="L21" s="95">
        <f>L22+L35+L36</f>
        <v>1311.6169199999999</v>
      </c>
      <c r="M21" s="95">
        <f>M22+M35+M36</f>
        <v>313.59100000000001</v>
      </c>
      <c r="N21" s="91">
        <f>SUM(C21:M21)</f>
        <v>405751.64647812</v>
      </c>
      <c r="O21" s="12">
        <f>O22+O35+O36</f>
        <v>-18080.273528490001</v>
      </c>
      <c r="P21" s="95">
        <f>N21+O21</f>
        <v>387671.37294963002</v>
      </c>
      <c r="Q21" s="12">
        <f>Q22+Q35+Q36</f>
        <v>0</v>
      </c>
      <c r="R21" s="96">
        <f t="shared" ref="R21:R43" si="2">P21+Q21</f>
        <v>387671.37294963002</v>
      </c>
      <c r="S21" s="95">
        <f t="shared" si="1"/>
        <v>20.382301416910096</v>
      </c>
    </row>
    <row r="22" spans="2:19" ht="28.5" customHeight="1" x14ac:dyDescent="0.25">
      <c r="B22" s="97" t="s">
        <v>61</v>
      </c>
      <c r="C22" s="17">
        <f>C23+C27+C28+C33+C34</f>
        <v>151103.614474</v>
      </c>
      <c r="D22" s="17">
        <f>D23+D27+D28+D33+D34</f>
        <v>55569.546999999999</v>
      </c>
      <c r="E22" s="18">
        <f t="shared" ref="E22:L22" si="3">E23+E27+E28+E33+E34</f>
        <v>0</v>
      </c>
      <c r="F22" s="18">
        <f t="shared" si="3"/>
        <v>0</v>
      </c>
      <c r="G22" s="98">
        <f t="shared" si="3"/>
        <v>4355.6099999999997</v>
      </c>
      <c r="H22" s="18">
        <f t="shared" si="3"/>
        <v>0</v>
      </c>
      <c r="I22" s="17">
        <f>I23+I27+I28+I33+I34</f>
        <v>1307.577</v>
      </c>
      <c r="J22" s="68">
        <f t="shared" si="3"/>
        <v>0</v>
      </c>
      <c r="K22" s="68">
        <f t="shared" si="3"/>
        <v>0</v>
      </c>
      <c r="L22" s="68">
        <f t="shared" si="3"/>
        <v>0</v>
      </c>
      <c r="M22" s="68"/>
      <c r="N22" s="91">
        <f t="shared" ref="N22:N45" si="4">SUM(C22:M22)</f>
        <v>212336.34847399997</v>
      </c>
      <c r="O22" s="68">
        <f>O23+O27+O28+O33+O34</f>
        <v>0</v>
      </c>
      <c r="P22" s="17">
        <f t="shared" ref="P22:P43" si="5">N22+O22</f>
        <v>212336.34847399997</v>
      </c>
      <c r="Q22" s="68">
        <f>Q23+Q27+Q28+Q33+Q34</f>
        <v>0</v>
      </c>
      <c r="R22" s="95">
        <f t="shared" si="2"/>
        <v>212336.34847399997</v>
      </c>
      <c r="S22" s="17">
        <f t="shared" si="1"/>
        <v>11.163845871398525</v>
      </c>
    </row>
    <row r="23" spans="2:19" ht="33.75" customHeight="1" x14ac:dyDescent="0.3">
      <c r="B23" s="99" t="s">
        <v>62</v>
      </c>
      <c r="C23" s="17">
        <f t="shared" ref="C23:M23" si="6">C24+C25+C26</f>
        <v>42416.195925</v>
      </c>
      <c r="D23" s="17">
        <f t="shared" si="6"/>
        <v>28178.002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68">
        <f t="shared" si="6"/>
        <v>0</v>
      </c>
      <c r="K23" s="10">
        <f t="shared" si="6"/>
        <v>0</v>
      </c>
      <c r="L23" s="68">
        <f t="shared" si="6"/>
        <v>0</v>
      </c>
      <c r="M23" s="68">
        <f t="shared" si="6"/>
        <v>0</v>
      </c>
      <c r="N23" s="91">
        <f t="shared" si="4"/>
        <v>70594.197925</v>
      </c>
      <c r="O23" s="68">
        <f>O24+O25+O26</f>
        <v>0</v>
      </c>
      <c r="P23" s="17">
        <f t="shared" si="5"/>
        <v>70594.197925</v>
      </c>
      <c r="Q23" s="68">
        <f>Q24+Q25+Q26</f>
        <v>0</v>
      </c>
      <c r="R23" s="95">
        <f t="shared" si="2"/>
        <v>70594.197925</v>
      </c>
      <c r="S23" s="17">
        <f t="shared" si="1"/>
        <v>3.7115771779705575</v>
      </c>
    </row>
    <row r="24" spans="2:19" ht="22.5" customHeight="1" x14ac:dyDescent="0.25">
      <c r="B24" s="100" t="s">
        <v>63</v>
      </c>
      <c r="C24" s="10">
        <v>27022.646000000001</v>
      </c>
      <c r="D24" s="10">
        <v>64.823999999999998</v>
      </c>
      <c r="E24" s="18"/>
      <c r="F24" s="18"/>
      <c r="G24" s="18"/>
      <c r="H24" s="18"/>
      <c r="I24" s="17"/>
      <c r="J24" s="10"/>
      <c r="K24" s="10"/>
      <c r="L24" s="10"/>
      <c r="M24" s="10"/>
      <c r="N24" s="91">
        <f t="shared" si="4"/>
        <v>27087.47</v>
      </c>
      <c r="O24" s="10"/>
      <c r="P24" s="17">
        <f t="shared" si="5"/>
        <v>27087.47</v>
      </c>
      <c r="Q24" s="10"/>
      <c r="R24" s="95">
        <f t="shared" si="2"/>
        <v>27087.47</v>
      </c>
      <c r="S24" s="17">
        <f t="shared" si="1"/>
        <v>1.4241572029442693</v>
      </c>
    </row>
    <row r="25" spans="2:19" ht="30" customHeight="1" x14ac:dyDescent="0.25">
      <c r="B25" s="101" t="s">
        <v>64</v>
      </c>
      <c r="C25" s="10">
        <v>11519.055925000002</v>
      </c>
      <c r="D25" s="10">
        <v>28110.57</v>
      </c>
      <c r="E25" s="13"/>
      <c r="F25" s="13"/>
      <c r="G25" s="13"/>
      <c r="H25" s="13"/>
      <c r="I25" s="17"/>
      <c r="J25" s="10"/>
      <c r="K25" s="10"/>
      <c r="L25" s="10"/>
      <c r="M25" s="10"/>
      <c r="N25" s="91">
        <f t="shared" si="4"/>
        <v>39629.625925</v>
      </c>
      <c r="O25" s="10"/>
      <c r="P25" s="17">
        <f t="shared" si="5"/>
        <v>39629.625925</v>
      </c>
      <c r="Q25" s="10"/>
      <c r="R25" s="95">
        <f t="shared" si="2"/>
        <v>39629.625925</v>
      </c>
      <c r="S25" s="17">
        <f t="shared" si="1"/>
        <v>2.0835765470557308</v>
      </c>
    </row>
    <row r="26" spans="2:19" ht="36" customHeight="1" x14ac:dyDescent="0.25">
      <c r="B26" s="102" t="s">
        <v>65</v>
      </c>
      <c r="C26" s="10">
        <v>3874.4939999999997</v>
      </c>
      <c r="D26" s="10">
        <v>2.6080000000000001</v>
      </c>
      <c r="E26" s="13"/>
      <c r="F26" s="13"/>
      <c r="G26" s="13"/>
      <c r="H26" s="13"/>
      <c r="I26" s="17"/>
      <c r="J26" s="10"/>
      <c r="K26" s="10"/>
      <c r="L26" s="10"/>
      <c r="M26" s="10"/>
      <c r="N26" s="91">
        <f t="shared" si="4"/>
        <v>3877.1019999999999</v>
      </c>
      <c r="O26" s="10"/>
      <c r="P26" s="17">
        <f t="shared" si="5"/>
        <v>3877.1019999999999</v>
      </c>
      <c r="Q26" s="10"/>
      <c r="R26" s="95">
        <f t="shared" si="2"/>
        <v>3877.1019999999999</v>
      </c>
      <c r="S26" s="17">
        <f t="shared" si="1"/>
        <v>0.20384342797055729</v>
      </c>
    </row>
    <row r="27" spans="2:19" ht="23.25" customHeight="1" x14ac:dyDescent="0.3">
      <c r="B27" s="99" t="s">
        <v>66</v>
      </c>
      <c r="C27" s="10">
        <v>730.47</v>
      </c>
      <c r="D27" s="10">
        <v>7740.1509999999998</v>
      </c>
      <c r="E27" s="18"/>
      <c r="F27" s="18"/>
      <c r="G27" s="18"/>
      <c r="H27" s="18"/>
      <c r="I27" s="17"/>
      <c r="J27" s="10"/>
      <c r="K27" s="10"/>
      <c r="L27" s="10"/>
      <c r="M27" s="10"/>
      <c r="N27" s="91">
        <f t="shared" si="4"/>
        <v>8470.6209999999992</v>
      </c>
      <c r="O27" s="10"/>
      <c r="P27" s="17">
        <f t="shared" si="5"/>
        <v>8470.6209999999992</v>
      </c>
      <c r="Q27" s="10"/>
      <c r="R27" s="95">
        <f t="shared" si="2"/>
        <v>8470.6209999999992</v>
      </c>
      <c r="S27" s="17">
        <f t="shared" si="1"/>
        <v>0.44535336487907462</v>
      </c>
    </row>
    <row r="28" spans="2:19" ht="36.75" customHeight="1" x14ac:dyDescent="0.25">
      <c r="B28" s="103" t="s">
        <v>67</v>
      </c>
      <c r="C28" s="16">
        <f>SUM(C29:C32)</f>
        <v>106286.34654899999</v>
      </c>
      <c r="D28" s="16">
        <f>D29+D30+D31+D32</f>
        <v>19268.615999999998</v>
      </c>
      <c r="E28" s="13">
        <f t="shared" ref="E28:M28" si="7">E29+E30+E31+E32</f>
        <v>0</v>
      </c>
      <c r="F28" s="13">
        <f t="shared" si="7"/>
        <v>0</v>
      </c>
      <c r="G28" s="104">
        <f t="shared" si="7"/>
        <v>4355.6099999999997</v>
      </c>
      <c r="H28" s="13">
        <f t="shared" si="7"/>
        <v>0</v>
      </c>
      <c r="I28" s="16">
        <f>I29+I30+I31+I32</f>
        <v>251.79400000000001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91">
        <f t="shared" si="4"/>
        <v>130162.36654899998</v>
      </c>
      <c r="O28" s="10">
        <f>O29+O30+O31</f>
        <v>0</v>
      </c>
      <c r="P28" s="17">
        <f t="shared" si="5"/>
        <v>130162.36654899998</v>
      </c>
      <c r="Q28" s="10">
        <f>Q29+Q30+Q31</f>
        <v>0</v>
      </c>
      <c r="R28" s="95">
        <f t="shared" si="2"/>
        <v>130162.36654899998</v>
      </c>
      <c r="S28" s="17">
        <f>R28/$R$11*100</f>
        <v>6.8434472423238688</v>
      </c>
    </row>
    <row r="29" spans="2:19" ht="25.5" customHeight="1" x14ac:dyDescent="0.25">
      <c r="B29" s="100" t="s">
        <v>68</v>
      </c>
      <c r="C29" s="10">
        <v>65858.077000000005</v>
      </c>
      <c r="D29" s="10">
        <v>16691.12</v>
      </c>
      <c r="E29" s="18"/>
      <c r="F29" s="18"/>
      <c r="G29" s="18"/>
      <c r="H29" s="18"/>
      <c r="I29" s="17"/>
      <c r="J29" s="10"/>
      <c r="K29" s="10"/>
      <c r="L29" s="10"/>
      <c r="M29" s="10"/>
      <c r="N29" s="91">
        <f t="shared" si="4"/>
        <v>82549.197</v>
      </c>
      <c r="O29" s="10"/>
      <c r="P29" s="17">
        <f t="shared" si="5"/>
        <v>82549.197</v>
      </c>
      <c r="Q29" s="10"/>
      <c r="R29" s="95">
        <f t="shared" si="2"/>
        <v>82549.197</v>
      </c>
      <c r="S29" s="17">
        <f>R29/$R$11*100</f>
        <v>4.340126025236593</v>
      </c>
    </row>
    <row r="30" spans="2:19" ht="24.6" customHeight="1" x14ac:dyDescent="0.25">
      <c r="B30" s="100" t="s">
        <v>69</v>
      </c>
      <c r="C30" s="10">
        <v>32356.677</v>
      </c>
      <c r="D30" s="10"/>
      <c r="E30" s="13"/>
      <c r="F30" s="13"/>
      <c r="G30" s="13"/>
      <c r="H30" s="13"/>
      <c r="I30" s="13"/>
      <c r="J30" s="10"/>
      <c r="K30" s="10"/>
      <c r="L30" s="10"/>
      <c r="M30" s="10"/>
      <c r="N30" s="91">
        <f t="shared" si="4"/>
        <v>32356.677</v>
      </c>
      <c r="O30" s="10"/>
      <c r="P30" s="17">
        <f t="shared" si="5"/>
        <v>32356.677</v>
      </c>
      <c r="Q30" s="10"/>
      <c r="R30" s="95">
        <f t="shared" si="2"/>
        <v>32356.677</v>
      </c>
      <c r="S30" s="17">
        <f>R30/$R$11*100</f>
        <v>1.7011922712933751</v>
      </c>
    </row>
    <row r="31" spans="2:19" s="105" customFormat="1" ht="36.75" customHeight="1" x14ac:dyDescent="0.25">
      <c r="B31" s="106" t="s">
        <v>70</v>
      </c>
      <c r="C31" s="10">
        <v>4178.1125490000004</v>
      </c>
      <c r="D31" s="10">
        <v>71.159000000000006</v>
      </c>
      <c r="E31" s="13"/>
      <c r="F31" s="13">
        <v>0</v>
      </c>
      <c r="G31" s="13">
        <v>4355.6099999999997</v>
      </c>
      <c r="H31" s="13"/>
      <c r="I31" s="10">
        <v>0</v>
      </c>
      <c r="J31" s="10"/>
      <c r="K31" s="10"/>
      <c r="L31" s="10"/>
      <c r="M31" s="10"/>
      <c r="N31" s="91">
        <f t="shared" si="4"/>
        <v>8604.8815489999997</v>
      </c>
      <c r="O31" s="10"/>
      <c r="P31" s="17">
        <f t="shared" si="5"/>
        <v>8604.8815489999997</v>
      </c>
      <c r="Q31" s="10"/>
      <c r="R31" s="95">
        <f t="shared" si="2"/>
        <v>8604.8815489999997</v>
      </c>
      <c r="S31" s="17">
        <f t="shared" si="1"/>
        <v>0.45241227912723447</v>
      </c>
    </row>
    <row r="32" spans="2:19" ht="53.4" customHeight="1" x14ac:dyDescent="0.25">
      <c r="B32" s="106" t="s">
        <v>71</v>
      </c>
      <c r="C32" s="10">
        <v>3893.48</v>
      </c>
      <c r="D32" s="10">
        <v>2506.337</v>
      </c>
      <c r="E32" s="13"/>
      <c r="F32" s="13"/>
      <c r="G32" s="13"/>
      <c r="H32" s="13"/>
      <c r="I32" s="10">
        <v>251.79400000000001</v>
      </c>
      <c r="J32" s="107"/>
      <c r="K32" s="10"/>
      <c r="L32" s="10"/>
      <c r="M32" s="10"/>
      <c r="N32" s="91">
        <f t="shared" si="4"/>
        <v>6651.6109999999999</v>
      </c>
      <c r="O32" s="10"/>
      <c r="P32" s="17">
        <f t="shared" si="5"/>
        <v>6651.6109999999999</v>
      </c>
      <c r="Q32" s="10"/>
      <c r="R32" s="95">
        <f t="shared" si="2"/>
        <v>6651.6109999999999</v>
      </c>
      <c r="S32" s="17">
        <f t="shared" si="1"/>
        <v>0.34971666666666668</v>
      </c>
    </row>
    <row r="33" spans="2:19" ht="36" customHeight="1" x14ac:dyDescent="0.25">
      <c r="B33" s="103" t="s">
        <v>72</v>
      </c>
      <c r="C33" s="10">
        <v>1664.4480000000001</v>
      </c>
      <c r="D33" s="10">
        <v>0</v>
      </c>
      <c r="E33" s="13"/>
      <c r="F33" s="13"/>
      <c r="G33" s="13"/>
      <c r="H33" s="13"/>
      <c r="I33" s="10">
        <v>0</v>
      </c>
      <c r="J33" s="10"/>
      <c r="K33" s="10"/>
      <c r="L33" s="10"/>
      <c r="M33" s="10"/>
      <c r="N33" s="91">
        <f t="shared" si="4"/>
        <v>1664.4480000000001</v>
      </c>
      <c r="O33" s="10"/>
      <c r="P33" s="17">
        <f t="shared" si="5"/>
        <v>1664.4480000000001</v>
      </c>
      <c r="Q33" s="10"/>
      <c r="R33" s="95">
        <f t="shared" si="2"/>
        <v>1664.4480000000001</v>
      </c>
      <c r="S33" s="17">
        <f t="shared" si="1"/>
        <v>8.7510410094637225E-2</v>
      </c>
    </row>
    <row r="34" spans="2:19" ht="28.2" customHeight="1" x14ac:dyDescent="0.25">
      <c r="B34" s="108" t="s">
        <v>73</v>
      </c>
      <c r="C34" s="10">
        <v>6.1539999999999999</v>
      </c>
      <c r="D34" s="10">
        <v>382.77800000000002</v>
      </c>
      <c r="E34" s="13"/>
      <c r="F34" s="13"/>
      <c r="G34" s="13"/>
      <c r="H34" s="13"/>
      <c r="I34" s="10">
        <v>1055.7829999999999</v>
      </c>
      <c r="J34" s="10"/>
      <c r="K34" s="10"/>
      <c r="L34" s="10"/>
      <c r="M34" s="10"/>
      <c r="N34" s="91">
        <f t="shared" si="4"/>
        <v>1444.7149999999999</v>
      </c>
      <c r="O34" s="10"/>
      <c r="P34" s="17">
        <f t="shared" si="5"/>
        <v>1444.7149999999999</v>
      </c>
      <c r="Q34" s="10"/>
      <c r="R34" s="95">
        <f t="shared" si="2"/>
        <v>1444.7149999999999</v>
      </c>
      <c r="S34" s="17">
        <f t="shared" si="1"/>
        <v>7.5957676130389062E-2</v>
      </c>
    </row>
    <row r="35" spans="2:19" ht="24" customHeight="1" x14ac:dyDescent="0.25">
      <c r="B35" s="109" t="s">
        <v>74</v>
      </c>
      <c r="C35" s="10">
        <v>11403.721</v>
      </c>
      <c r="D35" s="10"/>
      <c r="E35" s="13">
        <v>79065.371568999995</v>
      </c>
      <c r="F35" s="13">
        <v>1796.778777</v>
      </c>
      <c r="G35" s="13">
        <v>45571.084589000006</v>
      </c>
      <c r="H35" s="13"/>
      <c r="I35" s="10">
        <v>0.57799999999999996</v>
      </c>
      <c r="J35" s="10"/>
      <c r="K35" s="10"/>
      <c r="L35" s="10"/>
      <c r="M35" s="10"/>
      <c r="N35" s="91">
        <f>SUM(C35:M35)</f>
        <v>137837.53393500001</v>
      </c>
      <c r="O35" s="110">
        <v>-108.925</v>
      </c>
      <c r="P35" s="17">
        <f t="shared" si="5"/>
        <v>137728.60893500003</v>
      </c>
      <c r="Q35" s="10"/>
      <c r="R35" s="95">
        <f t="shared" si="2"/>
        <v>137728.60893500003</v>
      </c>
      <c r="S35" s="17">
        <f>R35/$R$11*100</f>
        <v>7.2412517841745547</v>
      </c>
    </row>
    <row r="36" spans="2:19" ht="23.4" customHeight="1" x14ac:dyDescent="0.25">
      <c r="B36" s="111" t="s">
        <v>75</v>
      </c>
      <c r="C36" s="10">
        <v>20663.915000000001</v>
      </c>
      <c r="D36" s="10">
        <v>17584.737649999999</v>
      </c>
      <c r="E36" s="10">
        <v>144.72399999999999</v>
      </c>
      <c r="F36" s="10">
        <v>14.82</v>
      </c>
      <c r="G36" s="10">
        <v>40.945</v>
      </c>
      <c r="H36" s="13"/>
      <c r="I36" s="10">
        <v>14589.01</v>
      </c>
      <c r="J36" s="10"/>
      <c r="K36" s="10">
        <v>914.40449911999997</v>
      </c>
      <c r="L36" s="10">
        <v>1311.6169199999999</v>
      </c>
      <c r="M36" s="10">
        <v>313.59100000000001</v>
      </c>
      <c r="N36" s="91">
        <f t="shared" si="4"/>
        <v>55577.764069120007</v>
      </c>
      <c r="O36" s="110">
        <v>-17971.348528490002</v>
      </c>
      <c r="P36" s="17">
        <f t="shared" si="5"/>
        <v>37606.415540630005</v>
      </c>
      <c r="Q36" s="10"/>
      <c r="R36" s="95">
        <f t="shared" si="2"/>
        <v>37606.415540630005</v>
      </c>
      <c r="S36" s="17">
        <f t="shared" si="1"/>
        <v>1.9772037613370139</v>
      </c>
    </row>
    <row r="37" spans="2:19" ht="0.6" customHeight="1" x14ac:dyDescent="0.25">
      <c r="B37" s="112"/>
      <c r="C37" s="10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91"/>
      <c r="O37" s="110"/>
      <c r="P37" s="17"/>
      <c r="Q37" s="10"/>
      <c r="R37" s="95"/>
      <c r="S37" s="17"/>
    </row>
    <row r="38" spans="2:19" ht="21.6" customHeight="1" x14ac:dyDescent="0.25">
      <c r="B38" s="113" t="s">
        <v>76</v>
      </c>
      <c r="C38" s="10">
        <v>90.716515000000001</v>
      </c>
      <c r="D38" s="10">
        <v>29220.317438089998</v>
      </c>
      <c r="E38" s="13">
        <v>21236.695500000002</v>
      </c>
      <c r="F38" s="13">
        <v>0</v>
      </c>
      <c r="G38" s="13">
        <v>4181.1930000000002</v>
      </c>
      <c r="H38" s="13"/>
      <c r="I38" s="10">
        <v>23091.816999999999</v>
      </c>
      <c r="J38" s="10">
        <v>0.990564</v>
      </c>
      <c r="K38" s="10"/>
      <c r="L38" s="10">
        <v>12338.578939999999</v>
      </c>
      <c r="M38" s="15"/>
      <c r="N38" s="91">
        <f>SUM(C38:M38)</f>
        <v>90160.30895708999</v>
      </c>
      <c r="O38" s="16">
        <f>-N38</f>
        <v>-90160.30895708999</v>
      </c>
      <c r="P38" s="17">
        <f t="shared" si="5"/>
        <v>0</v>
      </c>
      <c r="Q38" s="10"/>
      <c r="R38" s="95">
        <f t="shared" si="2"/>
        <v>0</v>
      </c>
      <c r="S38" s="17">
        <f t="shared" si="1"/>
        <v>0</v>
      </c>
    </row>
    <row r="39" spans="2:19" ht="23.25" customHeight="1" x14ac:dyDescent="0.25">
      <c r="B39" s="114" t="s">
        <v>77</v>
      </c>
      <c r="C39" s="10">
        <v>450.38400000000001</v>
      </c>
      <c r="D39" s="10">
        <v>304.79300000000001</v>
      </c>
      <c r="E39" s="13"/>
      <c r="F39" s="13"/>
      <c r="G39" s="13"/>
      <c r="H39" s="13"/>
      <c r="I39" s="10">
        <v>259.93700000000001</v>
      </c>
      <c r="J39" s="115"/>
      <c r="K39" s="10"/>
      <c r="L39" s="10"/>
      <c r="M39" s="10"/>
      <c r="N39" s="91">
        <f t="shared" si="4"/>
        <v>1015.114</v>
      </c>
      <c r="O39" s="10">
        <v>0</v>
      </c>
      <c r="P39" s="17">
        <f t="shared" si="5"/>
        <v>1015.114</v>
      </c>
      <c r="Q39" s="10"/>
      <c r="R39" s="95">
        <f t="shared" si="2"/>
        <v>1015.114</v>
      </c>
      <c r="S39" s="17">
        <f t="shared" si="1"/>
        <v>5.3370872765509995E-2</v>
      </c>
    </row>
    <row r="40" spans="2:19" ht="21" customHeight="1" x14ac:dyDescent="0.25">
      <c r="B40" s="114" t="s">
        <v>78</v>
      </c>
      <c r="C40" s="10">
        <v>1.762</v>
      </c>
      <c r="D40" s="10">
        <v>0.103547</v>
      </c>
      <c r="E40" s="10"/>
      <c r="F40" s="10"/>
      <c r="G40" s="10">
        <v>0</v>
      </c>
      <c r="H40" s="10"/>
      <c r="I40" s="10"/>
      <c r="J40" s="10"/>
      <c r="K40" s="10"/>
      <c r="L40" s="10">
        <v>10</v>
      </c>
      <c r="M40" s="10"/>
      <c r="N40" s="91">
        <f t="shared" si="4"/>
        <v>11.865546999999999</v>
      </c>
      <c r="O40" s="16"/>
      <c r="P40" s="17">
        <f t="shared" si="5"/>
        <v>11.865546999999999</v>
      </c>
      <c r="Q40" s="10"/>
      <c r="R40" s="95">
        <f t="shared" si="2"/>
        <v>11.865546999999999</v>
      </c>
      <c r="S40" s="17">
        <f t="shared" si="1"/>
        <v>6.2384579390115666E-4</v>
      </c>
    </row>
    <row r="41" spans="2:19" ht="33" customHeight="1" x14ac:dyDescent="0.25">
      <c r="B41" s="116" t="s">
        <v>79</v>
      </c>
      <c r="C41" s="10">
        <v>13506.615</v>
      </c>
      <c r="D41" s="10">
        <v>1976.7155279999997</v>
      </c>
      <c r="E41" s="10">
        <v>0</v>
      </c>
      <c r="F41" s="10">
        <v>128.095</v>
      </c>
      <c r="G41" s="10">
        <v>7.0000000000000007E-2</v>
      </c>
      <c r="H41" s="10"/>
      <c r="I41" s="10">
        <v>532.04899999999975</v>
      </c>
      <c r="J41" s="10">
        <v>69.79368199999999</v>
      </c>
      <c r="K41" s="10"/>
      <c r="L41" s="10"/>
      <c r="M41" s="10"/>
      <c r="N41" s="91">
        <f t="shared" si="4"/>
        <v>16213.338209999996</v>
      </c>
      <c r="O41" s="10"/>
      <c r="P41" s="17">
        <f t="shared" si="5"/>
        <v>16213.338209999996</v>
      </c>
      <c r="Q41" s="10"/>
      <c r="R41" s="95">
        <f t="shared" si="2"/>
        <v>16213.338209999996</v>
      </c>
      <c r="S41" s="17">
        <f t="shared" si="1"/>
        <v>0.85243628864353282</v>
      </c>
    </row>
    <row r="42" spans="2:19" ht="24" customHeight="1" x14ac:dyDescent="0.3">
      <c r="B42" s="66" t="s">
        <v>80</v>
      </c>
      <c r="C42" s="10">
        <v>1817.84</v>
      </c>
      <c r="D42" s="10"/>
      <c r="E42" s="10"/>
      <c r="F42" s="10"/>
      <c r="G42" s="10"/>
      <c r="H42" s="10"/>
      <c r="I42" s="10">
        <v>0</v>
      </c>
      <c r="J42" s="10"/>
      <c r="K42" s="10"/>
      <c r="L42" s="10"/>
      <c r="M42" s="10">
        <v>499.072</v>
      </c>
      <c r="N42" s="91">
        <f>SUM(C42:M42)</f>
        <v>2316.9119999999998</v>
      </c>
      <c r="O42" s="10"/>
      <c r="P42" s="17">
        <f t="shared" si="5"/>
        <v>2316.9119999999998</v>
      </c>
      <c r="Q42" s="10">
        <f>-P42</f>
        <v>-2316.9119999999998</v>
      </c>
      <c r="R42" s="117">
        <f t="shared" si="2"/>
        <v>0</v>
      </c>
      <c r="S42" s="17">
        <f t="shared" si="1"/>
        <v>0</v>
      </c>
    </row>
    <row r="43" spans="2:19" ht="22.95" customHeight="1" x14ac:dyDescent="0.3">
      <c r="B43" s="118" t="s">
        <v>81</v>
      </c>
      <c r="C43" s="10">
        <v>-70.873999999999995</v>
      </c>
      <c r="D43" s="10">
        <v>1.494</v>
      </c>
      <c r="E43" s="10"/>
      <c r="F43" s="10"/>
      <c r="G43" s="10"/>
      <c r="H43" s="10"/>
      <c r="I43" s="10">
        <v>0</v>
      </c>
      <c r="J43" s="10"/>
      <c r="K43" s="10"/>
      <c r="L43" s="10"/>
      <c r="M43" s="10"/>
      <c r="N43" s="91">
        <f t="shared" si="4"/>
        <v>-69.38</v>
      </c>
      <c r="O43" s="10"/>
      <c r="P43" s="17">
        <f t="shared" si="5"/>
        <v>-69.38</v>
      </c>
      <c r="Q43" s="10"/>
      <c r="R43" s="117">
        <f t="shared" si="2"/>
        <v>-69.38</v>
      </c>
      <c r="S43" s="17">
        <f t="shared" si="1"/>
        <v>-3.6477392218717138E-3</v>
      </c>
    </row>
    <row r="44" spans="2:19" ht="26.4" customHeight="1" x14ac:dyDescent="0.3">
      <c r="B44" s="118" t="s">
        <v>82</v>
      </c>
      <c r="C44" s="10">
        <v>407.67399999999998</v>
      </c>
      <c r="D44" s="10">
        <v>0.37774099999999999</v>
      </c>
      <c r="E44" s="10">
        <v>0</v>
      </c>
      <c r="F44" s="10">
        <v>0</v>
      </c>
      <c r="G44" s="10">
        <v>0</v>
      </c>
      <c r="H44" s="10"/>
      <c r="I44" s="5">
        <v>466.36177499999997</v>
      </c>
      <c r="J44" s="10"/>
      <c r="K44" s="10"/>
      <c r="L44" s="10"/>
      <c r="M44" s="10"/>
      <c r="N44" s="91">
        <f t="shared" si="4"/>
        <v>874.41351599999996</v>
      </c>
      <c r="O44" s="10">
        <v>-409.358</v>
      </c>
      <c r="P44" s="17">
        <f>N44+O44</f>
        <v>465.05551599999995</v>
      </c>
      <c r="Q44" s="10"/>
      <c r="R44" s="117">
        <f>P44+Q44</f>
        <v>465.05551599999995</v>
      </c>
      <c r="S44" s="17">
        <f t="shared" si="1"/>
        <v>2.4450868349106203E-2</v>
      </c>
    </row>
    <row r="45" spans="2:19" ht="51.6" customHeight="1" x14ac:dyDescent="0.3">
      <c r="B45" s="118" t="s">
        <v>83</v>
      </c>
      <c r="C45" s="10">
        <v>5850.8639999999996</v>
      </c>
      <c r="D45" s="10">
        <v>240.590294</v>
      </c>
      <c r="E45" s="10">
        <v>0</v>
      </c>
      <c r="F45" s="10">
        <v>0</v>
      </c>
      <c r="G45" s="10">
        <v>0</v>
      </c>
      <c r="H45" s="10"/>
      <c r="I45" s="10">
        <v>24.197000000000116</v>
      </c>
      <c r="J45" s="119">
        <v>63.963766999999997</v>
      </c>
      <c r="K45" s="10"/>
      <c r="L45" s="10"/>
      <c r="M45" s="10"/>
      <c r="N45" s="91">
        <f t="shared" si="4"/>
        <v>6179.6150609999995</v>
      </c>
      <c r="O45" s="10"/>
      <c r="P45" s="17">
        <f>N45+O45</f>
        <v>6179.6150609999995</v>
      </c>
      <c r="Q45" s="10"/>
      <c r="R45" s="117">
        <f>P45+Q45</f>
        <v>6179.6150609999995</v>
      </c>
      <c r="S45" s="17">
        <f>R45/$R$11*100</f>
        <v>0.32490089700315455</v>
      </c>
    </row>
    <row r="46" spans="2:19" ht="36" customHeight="1" x14ac:dyDescent="0.25">
      <c r="B46" s="120" t="s">
        <v>84</v>
      </c>
      <c r="C46" s="10">
        <v>8571.7010000000009</v>
      </c>
      <c r="D46" s="10"/>
      <c r="E46" s="10">
        <v>47.795000000000002</v>
      </c>
      <c r="F46" s="10">
        <v>1.5919999999999987</v>
      </c>
      <c r="G46" s="10">
        <v>0</v>
      </c>
      <c r="H46" s="5"/>
      <c r="I46" s="10">
        <v>0</v>
      </c>
      <c r="J46" s="119"/>
      <c r="K46" s="121"/>
      <c r="L46" s="121"/>
      <c r="M46" s="121"/>
      <c r="N46" s="91">
        <f>SUM(C46:M46)</f>
        <v>8621.0880000000016</v>
      </c>
      <c r="O46" s="10"/>
      <c r="P46" s="17">
        <f>N46+O46</f>
        <v>8621.0880000000016</v>
      </c>
      <c r="Q46" s="10"/>
      <c r="R46" s="117">
        <f>P46+Q46</f>
        <v>8621.0880000000016</v>
      </c>
      <c r="S46" s="17">
        <f>R46/$R$11*100</f>
        <v>0.45326435331230297</v>
      </c>
    </row>
    <row r="47" spans="2:19" ht="36" customHeight="1" x14ac:dyDescent="0.25">
      <c r="B47" s="120"/>
      <c r="C47" s="10"/>
      <c r="D47" s="10"/>
      <c r="E47" s="10"/>
      <c r="F47" s="10"/>
      <c r="G47" s="10"/>
      <c r="H47" s="5"/>
      <c r="I47" s="10"/>
      <c r="J47" s="119"/>
      <c r="K47" s="121"/>
      <c r="L47" s="121"/>
      <c r="M47" s="121"/>
      <c r="N47" s="91"/>
      <c r="O47" s="10"/>
      <c r="P47" s="17"/>
      <c r="Q47" s="10"/>
      <c r="R47" s="117"/>
      <c r="S47" s="17"/>
    </row>
    <row r="48" spans="2:19" s="94" customFormat="1" ht="30.75" customHeight="1" x14ac:dyDescent="0.3">
      <c r="B48" s="11" t="s">
        <v>85</v>
      </c>
      <c r="C48" s="12">
        <f>C49+C63+C66+C69</f>
        <v>302607.79900000006</v>
      </c>
      <c r="D48" s="12">
        <f t="shared" ref="D48:M48" si="8">D49+D63+D66+D69+D70</f>
        <v>102730.44687069998</v>
      </c>
      <c r="E48" s="12">
        <f t="shared" si="8"/>
        <v>107165.26456900001</v>
      </c>
      <c r="F48" s="12">
        <f t="shared" si="8"/>
        <v>1630.0427769999999</v>
      </c>
      <c r="G48" s="12">
        <f t="shared" si="8"/>
        <v>54872.889588999991</v>
      </c>
      <c r="H48" s="12">
        <f t="shared" si="8"/>
        <v>190.47800000000001</v>
      </c>
      <c r="I48" s="12">
        <f t="shared" si="8"/>
        <v>37460.822</v>
      </c>
      <c r="J48" s="12">
        <f>J49+J63+J66+J69+J70</f>
        <v>134.88706699999997</v>
      </c>
      <c r="K48" s="12">
        <f t="shared" si="8"/>
        <v>691.58899999999994</v>
      </c>
      <c r="L48" s="95">
        <f>L49+L63+L66+L69+L70</f>
        <v>13602.792929999998</v>
      </c>
      <c r="M48" s="95">
        <f t="shared" si="8"/>
        <v>1394.394</v>
      </c>
      <c r="N48" s="95">
        <f>SUM(C48:M48)</f>
        <v>622481.40580270009</v>
      </c>
      <c r="O48" s="12">
        <f>O49+O63+O66+O69+O70</f>
        <v>-108649.94048558007</v>
      </c>
      <c r="P48" s="95">
        <f>N48+O48</f>
        <v>513831.46531712002</v>
      </c>
      <c r="Q48" s="12">
        <f>Q49+Q63+Q66+Q69</f>
        <v>-7364.8176999999996</v>
      </c>
      <c r="R48" s="96">
        <f t="shared" ref="R48:R69" si="9">P48+Q48</f>
        <v>506466.64761712</v>
      </c>
      <c r="S48" s="95">
        <f>R48/$R$11*100</f>
        <v>26.628109759049423</v>
      </c>
    </row>
    <row r="49" spans="1:19" ht="20.100000000000001" customHeight="1" x14ac:dyDescent="0.3">
      <c r="B49" s="122" t="s">
        <v>86</v>
      </c>
      <c r="C49" s="12">
        <f>SUM(C50:C62)</f>
        <v>289497.038</v>
      </c>
      <c r="D49" s="12">
        <f>SUM(D50:D62)</f>
        <v>83982.209411999982</v>
      </c>
      <c r="E49" s="12">
        <f t="shared" ref="E49:K49" si="10">SUM(E50:E62)</f>
        <v>107166.47856900001</v>
      </c>
      <c r="F49" s="12">
        <f>SUM(F50:F62)</f>
        <v>1647.190777</v>
      </c>
      <c r="G49" s="12">
        <f>SUM(G50:G62)</f>
        <v>54908.155588999995</v>
      </c>
      <c r="H49" s="12">
        <f t="shared" si="10"/>
        <v>0</v>
      </c>
      <c r="I49" s="12">
        <f>SUM(I50:I62)</f>
        <v>34924.293999999994</v>
      </c>
      <c r="J49" s="12">
        <f t="shared" si="10"/>
        <v>134.90299399999998</v>
      </c>
      <c r="K49" s="12">
        <f t="shared" si="10"/>
        <v>691.58899999999994</v>
      </c>
      <c r="L49" s="12">
        <f>SUM(L50:L62)</f>
        <v>7973.6322800000007</v>
      </c>
      <c r="M49" s="12">
        <f>SUM(M50:M62)</f>
        <v>324.33799999999997</v>
      </c>
      <c r="N49" s="95">
        <f>SUM(C49:M49)</f>
        <v>581249.82862100005</v>
      </c>
      <c r="O49" s="12">
        <f>SUM(O50:O62)</f>
        <v>-108588.15761558006</v>
      </c>
      <c r="P49" s="17">
        <f t="shared" ref="P49:P69" si="11">N49+O49</f>
        <v>472661.67100541998</v>
      </c>
      <c r="Q49" s="12">
        <f>SUM(Q50:Q62)</f>
        <v>-528.16499999999996</v>
      </c>
      <c r="R49" s="117">
        <f>P49+Q49</f>
        <v>472133.50600542</v>
      </c>
      <c r="S49" s="17">
        <f>R49/$R$11*100</f>
        <v>24.823002418791798</v>
      </c>
    </row>
    <row r="50" spans="1:19" ht="23.25" customHeight="1" x14ac:dyDescent="0.25">
      <c r="A50" s="123"/>
      <c r="B50" s="124" t="s">
        <v>87</v>
      </c>
      <c r="C50" s="19">
        <v>60728.855000000003</v>
      </c>
      <c r="D50" s="19">
        <v>32704.124</v>
      </c>
      <c r="E50" s="18">
        <v>363.41899999999998</v>
      </c>
      <c r="F50" s="18">
        <v>167.04599999999999</v>
      </c>
      <c r="G50" s="18">
        <v>336.91300000000001</v>
      </c>
      <c r="H50" s="18"/>
      <c r="I50" s="68">
        <v>18324.548999999999</v>
      </c>
      <c r="J50" s="19"/>
      <c r="K50" s="68"/>
      <c r="L50" s="19">
        <v>673.18497000000002</v>
      </c>
      <c r="M50" s="19">
        <v>3.7490000000000001</v>
      </c>
      <c r="N50" s="95">
        <f>SUM(C50:M50)</f>
        <v>113301.83997</v>
      </c>
      <c r="O50" s="15"/>
      <c r="P50" s="17">
        <f t="shared" si="11"/>
        <v>113301.83997</v>
      </c>
      <c r="Q50" s="15"/>
      <c r="R50" s="117">
        <f t="shared" si="9"/>
        <v>113301.83997</v>
      </c>
      <c r="S50" s="17">
        <f>R50/$R$11*100</f>
        <v>5.9569842255520502</v>
      </c>
    </row>
    <row r="51" spans="1:19" ht="19.95" customHeight="1" x14ac:dyDescent="0.25">
      <c r="A51" s="123"/>
      <c r="B51" s="124" t="s">
        <v>88</v>
      </c>
      <c r="C51" s="19">
        <v>8445.7369999999992</v>
      </c>
      <c r="D51" s="19">
        <v>22784.293184999999</v>
      </c>
      <c r="E51" s="18">
        <v>547.255</v>
      </c>
      <c r="F51" s="18">
        <v>21.484000000000002</v>
      </c>
      <c r="G51" s="125">
        <v>39953.449999999997</v>
      </c>
      <c r="H51" s="18">
        <v>0</v>
      </c>
      <c r="I51" s="68">
        <v>7516.5479999999998</v>
      </c>
      <c r="J51" s="68"/>
      <c r="K51" s="68">
        <v>15.904999999999999</v>
      </c>
      <c r="L51" s="68">
        <v>1512.78756</v>
      </c>
      <c r="M51" s="68">
        <v>49.692</v>
      </c>
      <c r="N51" s="95">
        <f>SUM(C51:M51)</f>
        <v>80847.151744999981</v>
      </c>
      <c r="O51" s="16">
        <v>-17525.241999999998</v>
      </c>
      <c r="P51" s="17">
        <f t="shared" si="11"/>
        <v>63321.909744999983</v>
      </c>
      <c r="Q51" s="15"/>
      <c r="R51" s="117">
        <f t="shared" si="9"/>
        <v>63321.909744999983</v>
      </c>
      <c r="S51" s="17">
        <f>R51/$R$11*100</f>
        <v>3.3292276416929543</v>
      </c>
    </row>
    <row r="52" spans="1:19" ht="16.95" customHeight="1" x14ac:dyDescent="0.25">
      <c r="A52" s="123"/>
      <c r="B52" s="124" t="s">
        <v>89</v>
      </c>
      <c r="C52" s="19">
        <v>32142.317999999999</v>
      </c>
      <c r="D52" s="19">
        <v>1142.6699999999998</v>
      </c>
      <c r="E52" s="18">
        <v>111.65600000000001</v>
      </c>
      <c r="F52" s="18">
        <v>0.40100000000000002</v>
      </c>
      <c r="G52" s="18">
        <v>40.207999999999998</v>
      </c>
      <c r="H52" s="18">
        <v>0</v>
      </c>
      <c r="I52" s="68">
        <v>0</v>
      </c>
      <c r="J52" s="68">
        <v>0</v>
      </c>
      <c r="K52" s="19">
        <v>675.68399999999997</v>
      </c>
      <c r="L52" s="68">
        <v>1.17293</v>
      </c>
      <c r="M52" s="68"/>
      <c r="N52" s="95">
        <f t="shared" ref="N52:N70" si="12">SUM(C52:M52)</f>
        <v>34114.109929999999</v>
      </c>
      <c r="O52" s="16">
        <v>-929.19645848999994</v>
      </c>
      <c r="P52" s="17">
        <f t="shared" si="11"/>
        <v>33184.913471510001</v>
      </c>
      <c r="Q52" s="15"/>
      <c r="R52" s="117">
        <f>P52+Q52</f>
        <v>33184.913471510001</v>
      </c>
      <c r="S52" s="17">
        <f>R52/$R$11*100</f>
        <v>1.7447378271035752</v>
      </c>
    </row>
    <row r="53" spans="1:19" ht="18.600000000000001" customHeight="1" x14ac:dyDescent="0.25">
      <c r="A53" s="123"/>
      <c r="B53" s="124" t="s">
        <v>90</v>
      </c>
      <c r="C53" s="19">
        <v>5025.8630000000003</v>
      </c>
      <c r="D53" s="19">
        <v>3245.212</v>
      </c>
      <c r="E53" s="18"/>
      <c r="F53" s="18">
        <v>8.9179999999999993</v>
      </c>
      <c r="G53" s="18"/>
      <c r="H53" s="18"/>
      <c r="I53" s="68">
        <v>259.13499999999999</v>
      </c>
      <c r="J53" s="19"/>
      <c r="K53" s="126"/>
      <c r="L53" s="19"/>
      <c r="M53" s="19"/>
      <c r="N53" s="95">
        <f t="shared" si="12"/>
        <v>8539.1280000000006</v>
      </c>
      <c r="O53" s="15"/>
      <c r="P53" s="17">
        <f t="shared" si="11"/>
        <v>8539.1280000000006</v>
      </c>
      <c r="Q53" s="15"/>
      <c r="R53" s="117">
        <f t="shared" si="9"/>
        <v>8539.1280000000006</v>
      </c>
      <c r="S53" s="17">
        <f t="shared" ref="S53:S69" si="13">R53/$R$11*100</f>
        <v>0.44895520504731862</v>
      </c>
    </row>
    <row r="54" spans="1:19" ht="24" customHeight="1" x14ac:dyDescent="0.25">
      <c r="A54" s="123"/>
      <c r="B54" s="124" t="s">
        <v>91</v>
      </c>
      <c r="C54" s="19">
        <v>51707.445</v>
      </c>
      <c r="D54" s="68">
        <v>193.57124899999963</v>
      </c>
      <c r="E54" s="127">
        <v>0</v>
      </c>
      <c r="F54" s="127">
        <v>123.577</v>
      </c>
      <c r="G54" s="127">
        <v>11416.744000000001</v>
      </c>
      <c r="H54" s="127">
        <v>0</v>
      </c>
      <c r="I54" s="19">
        <v>1349.817</v>
      </c>
      <c r="J54" s="19"/>
      <c r="K54" s="12"/>
      <c r="L54" s="68"/>
      <c r="M54" s="68"/>
      <c r="N54" s="95">
        <f t="shared" si="12"/>
        <v>64791.154248999999</v>
      </c>
      <c r="O54" s="16">
        <v>-62766.168190000055</v>
      </c>
      <c r="P54" s="17">
        <f>N54+O54</f>
        <v>2024.9860589999444</v>
      </c>
      <c r="Q54" s="15"/>
      <c r="R54" s="117">
        <f t="shared" si="9"/>
        <v>2024.9860589999444</v>
      </c>
      <c r="S54" s="17">
        <f t="shared" si="13"/>
        <v>0.10646614400630623</v>
      </c>
    </row>
    <row r="55" spans="1:19" ht="18" customHeight="1" x14ac:dyDescent="0.25">
      <c r="A55" s="123"/>
      <c r="B55" s="124" t="s">
        <v>92</v>
      </c>
      <c r="C55" s="19">
        <v>17823.445</v>
      </c>
      <c r="D55" s="68">
        <v>1717.6568040000002</v>
      </c>
      <c r="E55" s="18">
        <v>0.16400000000000001</v>
      </c>
      <c r="F55" s="18">
        <v>4.8000000000000001E-2</v>
      </c>
      <c r="G55" s="18"/>
      <c r="H55" s="18"/>
      <c r="I55" s="68">
        <v>1177.779</v>
      </c>
      <c r="J55" s="68">
        <v>0.44673000000000002</v>
      </c>
      <c r="K55" s="68"/>
      <c r="L55" s="68"/>
      <c r="M55" s="68"/>
      <c r="N55" s="95">
        <f t="shared" si="12"/>
        <v>20719.539533999996</v>
      </c>
      <c r="O55" s="16">
        <v>-167.342105</v>
      </c>
      <c r="P55" s="17">
        <f>N55+O55</f>
        <v>20552.197428999996</v>
      </c>
      <c r="Q55" s="15"/>
      <c r="R55" s="117">
        <f t="shared" si="9"/>
        <v>20552.197428999996</v>
      </c>
      <c r="S55" s="17">
        <f>R55/$R$11*100</f>
        <v>1.0805571729232384</v>
      </c>
    </row>
    <row r="56" spans="1:19" ht="38.25" customHeight="1" x14ac:dyDescent="0.25">
      <c r="A56" s="123"/>
      <c r="B56" s="128" t="s">
        <v>93</v>
      </c>
      <c r="C56" s="19">
        <v>21458.780999999999</v>
      </c>
      <c r="D56" s="68">
        <v>3362.8965549999998</v>
      </c>
      <c r="E56" s="68"/>
      <c r="F56" s="68">
        <v>165.12200000000001</v>
      </c>
      <c r="G56" s="68">
        <v>0.10299999999999999</v>
      </c>
      <c r="H56" s="18"/>
      <c r="I56" s="68">
        <v>1532.5620000000001</v>
      </c>
      <c r="J56" s="68">
        <v>69.79368199999999</v>
      </c>
      <c r="K56" s="68"/>
      <c r="L56" s="68"/>
      <c r="M56" s="68"/>
      <c r="N56" s="95">
        <f t="shared" si="12"/>
        <v>26589.258236999998</v>
      </c>
      <c r="O56" s="16">
        <v>-7043.9454500000002</v>
      </c>
      <c r="P56" s="17">
        <f t="shared" si="11"/>
        <v>19545.312786999999</v>
      </c>
      <c r="Q56" s="88"/>
      <c r="R56" s="17">
        <f t="shared" si="9"/>
        <v>19545.312786999999</v>
      </c>
      <c r="S56" s="17">
        <f t="shared" si="13"/>
        <v>1.0276189688222923</v>
      </c>
    </row>
    <row r="57" spans="1:19" ht="21" customHeight="1" x14ac:dyDescent="0.25">
      <c r="A57" s="123"/>
      <c r="B57" s="124" t="s">
        <v>94</v>
      </c>
      <c r="C57" s="19">
        <v>50205.300999999999</v>
      </c>
      <c r="D57" s="68">
        <v>6739.973</v>
      </c>
      <c r="E57" s="18">
        <v>106084.830569</v>
      </c>
      <c r="F57" s="18">
        <v>1098.980777</v>
      </c>
      <c r="G57" s="18">
        <v>3159.2945890000001</v>
      </c>
      <c r="H57" s="18"/>
      <c r="I57" s="68">
        <v>108.255</v>
      </c>
      <c r="J57" s="68"/>
      <c r="K57" s="68"/>
      <c r="L57" s="68"/>
      <c r="M57" s="68"/>
      <c r="N57" s="95">
        <f t="shared" si="12"/>
        <v>167396.63493499998</v>
      </c>
      <c r="O57" s="15"/>
      <c r="P57" s="17">
        <f t="shared" si="11"/>
        <v>167396.63493499998</v>
      </c>
      <c r="Q57" s="15"/>
      <c r="R57" s="117">
        <f t="shared" si="9"/>
        <v>167396.63493499998</v>
      </c>
      <c r="S57" s="17">
        <f>R57/$R$11*100</f>
        <v>8.8010849072029433</v>
      </c>
    </row>
    <row r="58" spans="1:19" ht="52.2" customHeight="1" x14ac:dyDescent="0.25">
      <c r="A58" s="123"/>
      <c r="B58" s="128" t="s">
        <v>95</v>
      </c>
      <c r="C58" s="19">
        <v>8222.9539999999997</v>
      </c>
      <c r="D58" s="68">
        <v>879.62861899999996</v>
      </c>
      <c r="E58" s="18">
        <v>0</v>
      </c>
      <c r="F58" s="18">
        <v>0</v>
      </c>
      <c r="G58" s="18">
        <v>0</v>
      </c>
      <c r="H58" s="18"/>
      <c r="I58" s="68">
        <v>464.46599999999989</v>
      </c>
      <c r="J58" s="68">
        <v>64.662582</v>
      </c>
      <c r="K58" s="68"/>
      <c r="L58" s="68"/>
      <c r="M58" s="68"/>
      <c r="N58" s="95">
        <f t="shared" si="12"/>
        <v>9631.7112010000001</v>
      </c>
      <c r="O58" s="92">
        <v>-928.27064208999991</v>
      </c>
      <c r="P58" s="17">
        <f t="shared" si="11"/>
        <v>8703.4405589100006</v>
      </c>
      <c r="Q58" s="15"/>
      <c r="R58" s="117">
        <f t="shared" si="9"/>
        <v>8703.4405589100006</v>
      </c>
      <c r="S58" s="17">
        <f>R58/$R$11*100</f>
        <v>0.45759414084700323</v>
      </c>
    </row>
    <row r="59" spans="1:19" ht="20.399999999999999" customHeight="1" x14ac:dyDescent="0.25">
      <c r="A59" s="123"/>
      <c r="B59" s="124" t="s">
        <v>96</v>
      </c>
      <c r="C59" s="19">
        <v>9825.0990000000002</v>
      </c>
      <c r="D59" s="68">
        <v>1273.2089999999998</v>
      </c>
      <c r="E59" s="18">
        <v>2.278</v>
      </c>
      <c r="F59" s="18">
        <v>59.719000000000001</v>
      </c>
      <c r="G59" s="18">
        <v>1.4430000000000001</v>
      </c>
      <c r="H59" s="18"/>
      <c r="I59" s="68">
        <v>1682.346</v>
      </c>
      <c r="J59" s="68">
        <v>0</v>
      </c>
      <c r="K59" s="68"/>
      <c r="L59" s="68">
        <v>2.4639999999999999E-2</v>
      </c>
      <c r="M59" s="68">
        <v>270.89699999999999</v>
      </c>
      <c r="N59" s="95">
        <f>SUM(C59:M59)</f>
        <v>13115.01564</v>
      </c>
      <c r="O59" s="16">
        <v>-1120.0246400000001</v>
      </c>
      <c r="P59" s="17">
        <f t="shared" si="11"/>
        <v>11994.991</v>
      </c>
      <c r="Q59" s="15"/>
      <c r="R59" s="117">
        <f t="shared" si="9"/>
        <v>11994.991</v>
      </c>
      <c r="S59" s="17">
        <f t="shared" si="13"/>
        <v>0.63065147213459516</v>
      </c>
    </row>
    <row r="60" spans="1:19" ht="52.95" customHeight="1" x14ac:dyDescent="0.25">
      <c r="A60" s="123"/>
      <c r="B60" s="128" t="s">
        <v>97</v>
      </c>
      <c r="C60" s="19">
        <v>10252.495000000001</v>
      </c>
      <c r="D60" s="68">
        <v>4978.4160000000002</v>
      </c>
      <c r="E60" s="18">
        <v>56.875999999999998</v>
      </c>
      <c r="F60" s="18">
        <v>1.895</v>
      </c>
      <c r="G60" s="18"/>
      <c r="H60" s="18"/>
      <c r="I60" s="68">
        <v>1959.3810000000001</v>
      </c>
      <c r="J60" s="68"/>
      <c r="K60" s="68"/>
      <c r="L60" s="68"/>
      <c r="M60" s="68"/>
      <c r="N60" s="95">
        <f>SUM(C60:M60)</f>
        <v>17249.063000000002</v>
      </c>
      <c r="O60" s="16">
        <v>-6599.338999999999</v>
      </c>
      <c r="P60" s="17">
        <f>N60+O60</f>
        <v>10649.724000000002</v>
      </c>
      <c r="Q60" s="15"/>
      <c r="R60" s="117">
        <f t="shared" si="9"/>
        <v>10649.724000000002</v>
      </c>
      <c r="S60" s="17">
        <f>R60/$R$11*100</f>
        <v>0.55992239747634087</v>
      </c>
    </row>
    <row r="61" spans="1:19" ht="37.200000000000003" customHeight="1" x14ac:dyDescent="0.25">
      <c r="A61" s="123"/>
      <c r="B61" s="128" t="s">
        <v>98</v>
      </c>
      <c r="C61" s="19">
        <v>12875.929</v>
      </c>
      <c r="D61" s="68">
        <v>4960.5590000000002</v>
      </c>
      <c r="E61" s="18"/>
      <c r="F61" s="18"/>
      <c r="G61" s="18"/>
      <c r="H61" s="18"/>
      <c r="I61" s="68">
        <v>479.54700000000003</v>
      </c>
      <c r="J61" s="68"/>
      <c r="K61" s="68"/>
      <c r="L61" s="68">
        <v>5786.4621800000004</v>
      </c>
      <c r="M61" s="68"/>
      <c r="N61" s="95">
        <f>SUM(C61:M61)</f>
        <v>24102.497179999998</v>
      </c>
      <c r="O61" s="16">
        <v>-11421.68945</v>
      </c>
      <c r="P61" s="17">
        <f t="shared" si="11"/>
        <v>12680.807729999999</v>
      </c>
      <c r="Q61" s="15">
        <v>-528.16499999999996</v>
      </c>
      <c r="R61" s="117">
        <f>P61+Q61</f>
        <v>12152.64273</v>
      </c>
      <c r="S61" s="17">
        <f>R61/$R$11*100</f>
        <v>0.6389402066246056</v>
      </c>
    </row>
    <row r="62" spans="1:19" s="15" customFormat="1" ht="39" customHeight="1" x14ac:dyDescent="0.25">
      <c r="A62" s="129"/>
      <c r="B62" s="130" t="s">
        <v>99</v>
      </c>
      <c r="C62" s="19">
        <v>782.81600000000003</v>
      </c>
      <c r="D62" s="68">
        <v>0</v>
      </c>
      <c r="E62" s="18"/>
      <c r="F62" s="18"/>
      <c r="G62" s="18"/>
      <c r="H62" s="18"/>
      <c r="I62" s="68">
        <v>69.909000000000006</v>
      </c>
      <c r="J62" s="17">
        <v>0</v>
      </c>
      <c r="K62" s="17"/>
      <c r="L62" s="68"/>
      <c r="M62" s="68"/>
      <c r="N62" s="95">
        <f t="shared" si="12"/>
        <v>852.72500000000002</v>
      </c>
      <c r="O62" s="16">
        <v>-86.939679999999996</v>
      </c>
      <c r="P62" s="17">
        <f t="shared" si="11"/>
        <v>765.78532000000007</v>
      </c>
      <c r="R62" s="117">
        <f t="shared" si="9"/>
        <v>765.78532000000007</v>
      </c>
      <c r="S62" s="17">
        <f t="shared" si="13"/>
        <v>4.0262109358569928E-2</v>
      </c>
    </row>
    <row r="63" spans="1:19" ht="20.100000000000001" customHeight="1" x14ac:dyDescent="0.3">
      <c r="A63" s="123"/>
      <c r="B63" s="122" t="s">
        <v>100</v>
      </c>
      <c r="C63" s="17">
        <f>SUM(C64:C65)</f>
        <v>13336.367</v>
      </c>
      <c r="D63" s="17">
        <f>D64+D65</f>
        <v>16842.821643700001</v>
      </c>
      <c r="E63" s="98">
        <f t="shared" ref="E63:M63" si="14">E64+E65</f>
        <v>9.2750000000000004</v>
      </c>
      <c r="F63" s="98">
        <f t="shared" si="14"/>
        <v>0.85799999999999998</v>
      </c>
      <c r="G63" s="98">
        <f t="shared" si="14"/>
        <v>0.13800000000000001</v>
      </c>
      <c r="H63" s="98">
        <f t="shared" si="14"/>
        <v>190.47800000000001</v>
      </c>
      <c r="I63" s="17">
        <f>I64+I65</f>
        <v>2658.05</v>
      </c>
      <c r="J63" s="17">
        <f t="shared" si="14"/>
        <v>0</v>
      </c>
      <c r="K63" s="68">
        <f t="shared" si="14"/>
        <v>0</v>
      </c>
      <c r="L63" s="17">
        <f t="shared" si="14"/>
        <v>5615.5417799999977</v>
      </c>
      <c r="M63" s="17">
        <f t="shared" si="14"/>
        <v>0</v>
      </c>
      <c r="N63" s="95">
        <f t="shared" si="12"/>
        <v>38653.529423699998</v>
      </c>
      <c r="O63" s="17">
        <f>O64+O65</f>
        <v>-48.164000000000016</v>
      </c>
      <c r="P63" s="17">
        <f t="shared" si="11"/>
        <v>38605.365423700001</v>
      </c>
      <c r="Q63" s="92">
        <f>Q64+Q65</f>
        <v>-2320.9389999999999</v>
      </c>
      <c r="R63" s="117">
        <f>P63+Q63</f>
        <v>36284.426423700002</v>
      </c>
      <c r="S63" s="17">
        <f>R63/$R$11*100</f>
        <v>1.9076985501419559</v>
      </c>
    </row>
    <row r="64" spans="1:19" ht="20.100000000000001" customHeight="1" x14ac:dyDescent="0.25">
      <c r="A64" s="123"/>
      <c r="B64" s="131" t="s">
        <v>101</v>
      </c>
      <c r="C64" s="68">
        <v>9230.9110000000001</v>
      </c>
      <c r="D64" s="19">
        <v>16673.254643700002</v>
      </c>
      <c r="E64" s="18">
        <v>9.2750000000000004</v>
      </c>
      <c r="F64" s="18">
        <v>0.85799999999999998</v>
      </c>
      <c r="G64" s="18">
        <v>0.13800000000000001</v>
      </c>
      <c r="H64" s="18">
        <v>190.47800000000001</v>
      </c>
      <c r="I64" s="68">
        <v>2653.422</v>
      </c>
      <c r="J64" s="68"/>
      <c r="K64" s="17">
        <v>0</v>
      </c>
      <c r="L64" s="19">
        <v>5615.5417799999977</v>
      </c>
      <c r="M64" s="19"/>
      <c r="N64" s="95">
        <f t="shared" si="12"/>
        <v>34373.8784237</v>
      </c>
      <c r="O64" s="17">
        <v>-48.164000000000016</v>
      </c>
      <c r="P64" s="17">
        <f t="shared" si="11"/>
        <v>34325.714423700003</v>
      </c>
      <c r="Q64" s="15"/>
      <c r="R64" s="117">
        <f t="shared" si="9"/>
        <v>34325.714423700003</v>
      </c>
      <c r="S64" s="17">
        <f>R64/$R$11*100</f>
        <v>1.8047168466719246</v>
      </c>
    </row>
    <row r="65" spans="1:19" ht="19.5" customHeight="1" x14ac:dyDescent="0.25">
      <c r="A65" s="123"/>
      <c r="B65" s="131" t="s">
        <v>102</v>
      </c>
      <c r="C65" s="19">
        <v>4105.4560000000001</v>
      </c>
      <c r="D65" s="19">
        <v>169.56700000000001</v>
      </c>
      <c r="E65" s="127"/>
      <c r="F65" s="127">
        <v>0</v>
      </c>
      <c r="G65" s="127"/>
      <c r="H65" s="127"/>
      <c r="I65" s="68">
        <v>4.6280000000000001</v>
      </c>
      <c r="J65" s="17"/>
      <c r="K65" s="17"/>
      <c r="L65" s="19"/>
      <c r="M65" s="19"/>
      <c r="N65" s="95">
        <f t="shared" si="12"/>
        <v>4279.6509999999998</v>
      </c>
      <c r="O65" s="92"/>
      <c r="P65" s="17">
        <f t="shared" si="11"/>
        <v>4279.6509999999998</v>
      </c>
      <c r="Q65" s="15">
        <v>-2320.9389999999999</v>
      </c>
      <c r="R65" s="117">
        <f t="shared" si="9"/>
        <v>1958.712</v>
      </c>
      <c r="S65" s="17">
        <f t="shared" si="13"/>
        <v>0.10298170347003155</v>
      </c>
    </row>
    <row r="66" spans="1:19" ht="23.25" customHeight="1" x14ac:dyDescent="0.3">
      <c r="A66" s="123"/>
      <c r="B66" s="122" t="s">
        <v>80</v>
      </c>
      <c r="C66" s="117">
        <f>C67+C68</f>
        <v>1038.364</v>
      </c>
      <c r="D66" s="117">
        <f>D67+D68</f>
        <v>2407.2937000000002</v>
      </c>
      <c r="E66" s="117">
        <f>E67+E68</f>
        <v>0</v>
      </c>
      <c r="F66" s="117">
        <f>F67+F68</f>
        <v>0</v>
      </c>
      <c r="G66" s="117">
        <f>G67+G68</f>
        <v>0</v>
      </c>
      <c r="H66" s="127"/>
      <c r="I66" s="117">
        <f>I67+I68</f>
        <v>0</v>
      </c>
      <c r="J66" s="17"/>
      <c r="K66" s="17">
        <f>K67+K68</f>
        <v>0</v>
      </c>
      <c r="L66" s="117">
        <f>L67+L68</f>
        <v>13.618869999999999</v>
      </c>
      <c r="M66" s="117">
        <f>M67+M68</f>
        <v>1070.056</v>
      </c>
      <c r="N66" s="95">
        <f t="shared" si="12"/>
        <v>4529.3325700000005</v>
      </c>
      <c r="O66" s="117">
        <f>O67+O68</f>
        <v>-13.618869999999999</v>
      </c>
      <c r="P66" s="17">
        <f t="shared" si="11"/>
        <v>4515.7137000000002</v>
      </c>
      <c r="Q66" s="117">
        <f>Q67+Q68</f>
        <v>-4515.7137000000002</v>
      </c>
      <c r="R66" s="117">
        <f t="shared" si="9"/>
        <v>0</v>
      </c>
      <c r="S66" s="17">
        <f t="shared" si="13"/>
        <v>0</v>
      </c>
    </row>
    <row r="67" spans="1:19" ht="15.6" x14ac:dyDescent="0.25">
      <c r="A67" s="123"/>
      <c r="B67" s="132" t="s">
        <v>103</v>
      </c>
      <c r="C67" s="19">
        <v>390</v>
      </c>
      <c r="D67" s="19">
        <v>0</v>
      </c>
      <c r="E67" s="127">
        <v>0</v>
      </c>
      <c r="F67" s="127">
        <v>0</v>
      </c>
      <c r="G67" s="127"/>
      <c r="H67" s="127">
        <v>0</v>
      </c>
      <c r="I67" s="19"/>
      <c r="J67" s="17"/>
      <c r="K67" s="17"/>
      <c r="L67" s="19"/>
      <c r="M67" s="19">
        <v>531.76700000000005</v>
      </c>
      <c r="N67" s="95">
        <f t="shared" si="12"/>
        <v>921.76700000000005</v>
      </c>
      <c r="O67" s="15"/>
      <c r="P67" s="17">
        <f t="shared" si="11"/>
        <v>921.76700000000005</v>
      </c>
      <c r="Q67" s="15">
        <f>-P67</f>
        <v>-921.76700000000005</v>
      </c>
      <c r="R67" s="117"/>
      <c r="S67" s="17">
        <f t="shared" si="13"/>
        <v>0</v>
      </c>
    </row>
    <row r="68" spans="1:19" ht="19.5" customHeight="1" x14ac:dyDescent="0.25">
      <c r="A68" s="123"/>
      <c r="B68" s="132" t="s">
        <v>104</v>
      </c>
      <c r="C68" s="19">
        <v>648.36400000000003</v>
      </c>
      <c r="D68" s="19">
        <v>2407.2937000000002</v>
      </c>
      <c r="E68" s="127">
        <v>0</v>
      </c>
      <c r="F68" s="127">
        <v>0</v>
      </c>
      <c r="G68" s="127"/>
      <c r="H68" s="127">
        <v>0</v>
      </c>
      <c r="I68" s="19">
        <v>0</v>
      </c>
      <c r="J68" s="17"/>
      <c r="K68" s="17"/>
      <c r="L68" s="19">
        <v>13.618869999999999</v>
      </c>
      <c r="M68" s="19">
        <v>538.28899999999999</v>
      </c>
      <c r="N68" s="95">
        <f t="shared" si="12"/>
        <v>3607.5655699999998</v>
      </c>
      <c r="O68" s="16">
        <v>-13.618869999999999</v>
      </c>
      <c r="P68" s="17">
        <f t="shared" si="11"/>
        <v>3593.9467</v>
      </c>
      <c r="Q68" s="15">
        <f>-P68</f>
        <v>-3593.9467</v>
      </c>
      <c r="R68" s="117">
        <f t="shared" si="9"/>
        <v>0</v>
      </c>
      <c r="S68" s="17">
        <f t="shared" si="13"/>
        <v>0</v>
      </c>
    </row>
    <row r="69" spans="1:19" ht="34.5" customHeight="1" x14ac:dyDescent="0.3">
      <c r="A69" s="123"/>
      <c r="B69" s="133" t="s">
        <v>105</v>
      </c>
      <c r="C69" s="19">
        <v>-1263.97</v>
      </c>
      <c r="D69" s="19">
        <v>-501.87788499999999</v>
      </c>
      <c r="E69" s="127">
        <v>-10.489000000000001</v>
      </c>
      <c r="F69" s="127">
        <v>-18.006</v>
      </c>
      <c r="G69" s="127">
        <v>-35.404000000000003</v>
      </c>
      <c r="H69" s="127"/>
      <c r="I69" s="127">
        <v>-121.52200000000001</v>
      </c>
      <c r="J69" s="127">
        <v>-1.5927E-2</v>
      </c>
      <c r="K69" s="19"/>
      <c r="L69" s="19"/>
      <c r="M69" s="19"/>
      <c r="N69" s="95">
        <f t="shared" si="12"/>
        <v>-1951.2848120000001</v>
      </c>
      <c r="O69" s="15"/>
      <c r="P69" s="17">
        <f t="shared" si="11"/>
        <v>-1951.2848120000001</v>
      </c>
      <c r="Q69" s="15"/>
      <c r="R69" s="117">
        <f t="shared" si="9"/>
        <v>-1951.2848120000001</v>
      </c>
      <c r="S69" s="17">
        <f t="shared" si="13"/>
        <v>-0.10259120988433228</v>
      </c>
    </row>
    <row r="70" spans="1:19" ht="12" customHeight="1" x14ac:dyDescent="0.3">
      <c r="B70" s="133"/>
      <c r="C70" s="19"/>
      <c r="D70" s="19"/>
      <c r="E70" s="127"/>
      <c r="F70" s="127"/>
      <c r="G70" s="127"/>
      <c r="H70" s="127"/>
      <c r="I70" s="12"/>
      <c r="J70" s="17"/>
      <c r="K70" s="19"/>
      <c r="L70" s="19"/>
      <c r="M70" s="19"/>
      <c r="N70" s="95">
        <f t="shared" si="12"/>
        <v>0</v>
      </c>
      <c r="O70" s="15"/>
      <c r="P70" s="17"/>
      <c r="Q70" s="15"/>
      <c r="R70" s="117"/>
      <c r="S70" s="17"/>
    </row>
    <row r="71" spans="1:19" ht="34.5" customHeight="1" thickBot="1" x14ac:dyDescent="0.3">
      <c r="B71" s="134" t="s">
        <v>106</v>
      </c>
      <c r="C71" s="135">
        <f>C20-C48</f>
        <v>-88809.866011000093</v>
      </c>
      <c r="D71" s="135">
        <f>D20-D48</f>
        <v>2168.2293273900432</v>
      </c>
      <c r="E71" s="136">
        <f>E20-E48</f>
        <v>-6670.6785000000091</v>
      </c>
      <c r="F71" s="136">
        <f>F20-F48</f>
        <v>311.24300000000017</v>
      </c>
      <c r="G71" s="136">
        <f>G20-G48</f>
        <v>-723.98699999998644</v>
      </c>
      <c r="H71" s="136">
        <f>H20-H48</f>
        <v>-190.47800000000001</v>
      </c>
      <c r="I71" s="135">
        <f>I20-I48</f>
        <v>2810.7047749999983</v>
      </c>
      <c r="J71" s="135">
        <f>J20-J48</f>
        <v>-0.13905399999998735</v>
      </c>
      <c r="K71" s="135">
        <f>K20-K48</f>
        <v>222.81549912000003</v>
      </c>
      <c r="L71" s="135">
        <f>L20-L48</f>
        <v>57.402930000002016</v>
      </c>
      <c r="M71" s="135">
        <f>M20-M48</f>
        <v>-581.73099999999999</v>
      </c>
      <c r="N71" s="137">
        <f>SUM(C71:M71)</f>
        <v>-91406.484033490065</v>
      </c>
      <c r="O71" s="135">
        <f>O20-O48</f>
        <v>0</v>
      </c>
      <c r="P71" s="135">
        <f>P20-P48</f>
        <v>-91406.484033490124</v>
      </c>
      <c r="Q71" s="135">
        <f>Q20-Q48</f>
        <v>5047.9056999999993</v>
      </c>
      <c r="R71" s="135">
        <f>R20-R48</f>
        <v>-86358.578333490121</v>
      </c>
      <c r="S71" s="138">
        <f>R71/$R$11*100</f>
        <v>-4.5404089554936977</v>
      </c>
    </row>
    <row r="72" spans="1:19" ht="20.100000000000001" customHeight="1" thickTop="1" x14ac:dyDescent="0.3"/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2025 </vt:lpstr>
      <vt:lpstr>'august 2025 '!Print_Area</vt:lpstr>
      <vt:lpstr>'august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2025-09-24T06:56:13Z</cp:lastPrinted>
  <dcterms:created xsi:type="dcterms:W3CDTF">2025-09-24T06:49:03Z</dcterms:created>
  <dcterms:modified xsi:type="dcterms:W3CDTF">2025-09-24T06:56:54Z</dcterms:modified>
</cp:coreProperties>
</file>