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octombr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'octombrie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'octombrie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<sst xmlns="http://schemas.openxmlformats.org/spreadsheetml/2006/main" count="115" uniqueCount="107">
  <si>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</si>
  <si>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</si>
  <si>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01.01 - 31.10.2023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</si>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</sst>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  <numFmt numFmtId="171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octombrie%202023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23 "/>
      <sheetName val="UAT octombrie 2023"/>
      <sheetName val="consolidari octombrie"/>
      <sheetName val="septembrie 2023  (valori)"/>
      <sheetName val="UAT septembrie 2023 (valori)"/>
      <sheetName val="Sinteza - An 2"/>
      <sheetName val="Sinteza - An 2 (engleza)"/>
      <sheetName val="2023 Engl"/>
      <sheetName val="2022 - 2023"/>
      <sheetName val="Progr.31.10.2023.(Stela)"/>
      <sheetName val="Sinteza - Anexa program anual"/>
      <sheetName val="program %.exec"/>
      <sheetName val="dob_trez"/>
      <sheetName val="SPECIAL_CNAIR"/>
      <sheetName val="CNAIR_ex"/>
      <sheetName val="octombrie 2022 "/>
      <sheetName val="oct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I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7" sqref="B37"/>
    </sheetView>
  </sheetViews>
  <sheetFormatPr defaultColWidth="9.140625" defaultRowHeight="19.5" customHeight="1" outlineLevelRow="1"/>
  <cols>
    <col min="1" max="1" width="3.8515625" style="10" customWidth="1"/>
    <col min="2" max="2" width="54.421875" style="15" customWidth="1"/>
    <col min="3" max="3" width="21.140625" style="15" customWidth="1"/>
    <col min="4" max="4" width="13.7109375" style="15" customWidth="1"/>
    <col min="5" max="5" width="16.00390625" style="135" customWidth="1"/>
    <col min="6" max="6" width="12.7109375" style="135" customWidth="1"/>
    <col min="7" max="7" width="15.7109375" style="135" customWidth="1"/>
    <col min="8" max="8" width="10.7109375" style="135" customWidth="1"/>
    <col min="9" max="9" width="15.8515625" style="15" customWidth="1"/>
    <col min="10" max="10" width="12.7109375" style="15" customWidth="1"/>
    <col min="11" max="11" width="12.8515625" style="15" customWidth="1"/>
    <col min="12" max="12" width="14.28125" style="15" customWidth="1"/>
    <col min="13" max="13" width="13.7109375" style="15" customWidth="1"/>
    <col min="14" max="14" width="14.00390625" style="9" customWidth="1"/>
    <col min="15" max="15" width="11.7109375" style="15" customWidth="1"/>
    <col min="16" max="16" width="12.7109375" style="9" customWidth="1"/>
    <col min="17" max="17" width="11.57421875" style="15" customWidth="1"/>
    <col min="18" max="18" width="15.7109375" style="16" customWidth="1"/>
    <col min="19" max="19" width="9.57421875" style="49" customWidth="1"/>
    <col min="20" max="16384" width="8.8515625" style="10" customWidth="1"/>
  </cols>
  <sheetData>
    <row r="1" spans="2:19" ht="23.25" customHeight="1">
      <c r="B1" s="11"/>
      <c r="C1" s="10"/>
      <c r="D1" s="10"/>
      <c r="E1" s="12"/>
      <c r="F1" s="12"/>
      <c r="G1" s="12"/>
      <c r="H1" s="13"/>
      <c r="I1" s="14"/>
      <c r="S1" s="17" t="s">
        <v>0</v>
      </c>
    </row>
    <row r="2" spans="2:19" ht="15" customHeight="1" hidden="1">
      <c r="B2" s="18"/>
      <c r="C2" s="19"/>
      <c r="D2" s="20"/>
      <c r="E2" s="21"/>
      <c r="F2" s="21"/>
      <c r="G2" s="21"/>
      <c r="H2" s="21"/>
      <c r="I2" s="19"/>
      <c r="J2" s="22"/>
      <c r="K2" s="20"/>
      <c r="L2" s="10"/>
      <c r="M2" s="10"/>
      <c r="N2" s="23"/>
      <c r="O2" s="1"/>
      <c r="P2" s="1"/>
      <c r="Q2" s="1"/>
      <c r="R2" s="1"/>
      <c r="S2" s="1"/>
    </row>
    <row r="3" spans="2:19" ht="22.5" customHeight="1" outlineLevel="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5" outlineLevel="1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ht="15" outlineLevel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ht="15" outlineLevel="1">
      <c r="B6" s="26"/>
      <c r="C6" s="27"/>
      <c r="D6" s="27"/>
      <c r="E6" s="28"/>
      <c r="F6" s="29"/>
      <c r="G6" s="26"/>
      <c r="H6" s="26"/>
      <c r="I6" s="30"/>
      <c r="J6" s="31"/>
      <c r="K6" s="32"/>
      <c r="L6" s="33"/>
      <c r="M6" s="33"/>
      <c r="N6" s="2"/>
      <c r="O6" s="26"/>
      <c r="P6" s="26"/>
      <c r="Q6" s="26"/>
      <c r="R6" s="26"/>
      <c r="S6" s="26"/>
    </row>
    <row r="7" spans="2:19" ht="15" outlineLevel="1">
      <c r="B7" s="34"/>
      <c r="C7" s="28"/>
      <c r="D7" s="28"/>
      <c r="E7" s="28"/>
      <c r="F7" s="28"/>
      <c r="G7" s="28"/>
      <c r="H7" s="35"/>
      <c r="I7" s="36"/>
      <c r="J7" s="37"/>
      <c r="K7" s="37"/>
      <c r="L7" s="35"/>
      <c r="M7" s="28"/>
      <c r="N7" s="35"/>
      <c r="P7" s="35"/>
      <c r="Q7" s="35"/>
      <c r="R7" s="26"/>
      <c r="S7" s="35"/>
    </row>
    <row r="8" spans="2:19" ht="0" customHeight="1" hidden="1" outlineLevel="1">
      <c r="B8" s="3"/>
      <c r="C8" s="28"/>
      <c r="D8" s="28"/>
      <c r="E8" s="28"/>
      <c r="F8" s="35"/>
      <c r="G8" s="28"/>
      <c r="H8" s="35"/>
      <c r="I8" s="37"/>
      <c r="J8" s="38"/>
      <c r="K8" s="39"/>
      <c r="L8" s="35"/>
      <c r="M8" s="35"/>
      <c r="N8" s="35"/>
      <c r="O8" s="35"/>
      <c r="P8" s="35"/>
      <c r="Q8" s="35"/>
      <c r="R8" s="26"/>
      <c r="S8" s="35"/>
    </row>
    <row r="9" spans="2:19" ht="15" outlineLevel="1">
      <c r="B9" s="29"/>
      <c r="C9" s="2"/>
      <c r="D9" s="2"/>
      <c r="E9" s="2"/>
      <c r="F9" s="2"/>
      <c r="G9" s="2"/>
      <c r="H9" s="2"/>
      <c r="I9" s="40"/>
      <c r="J9" s="41"/>
      <c r="K9" s="28"/>
      <c r="L9" s="42"/>
      <c r="M9" s="43"/>
      <c r="N9" s="35"/>
      <c r="O9" s="35"/>
      <c r="P9" s="35"/>
      <c r="Q9" s="35"/>
      <c r="R9" s="35"/>
      <c r="S9" s="35"/>
    </row>
    <row r="10" spans="2:14" ht="24" customHeight="1" outlineLevel="1">
      <c r="B10" s="45"/>
      <c r="C10" s="40"/>
      <c r="D10" s="2"/>
      <c r="E10" s="40"/>
      <c r="F10" s="2"/>
      <c r="G10" s="2"/>
      <c r="H10" s="2"/>
      <c r="I10" s="2"/>
      <c r="J10" s="31"/>
      <c r="K10" s="46"/>
      <c r="L10" s="47"/>
      <c r="M10" s="48"/>
      <c r="N10" s="33"/>
    </row>
    <row r="11" spans="2:19" ht="18.75" customHeight="1" outlineLevel="1">
      <c r="B11" s="29"/>
      <c r="C11" s="2"/>
      <c r="D11" s="2"/>
      <c r="E11" s="2"/>
      <c r="F11" s="2"/>
      <c r="G11" s="2"/>
      <c r="H11" s="2"/>
      <c r="I11" s="2"/>
      <c r="J11" s="48"/>
      <c r="K11" s="33"/>
      <c r="L11" s="47"/>
      <c r="M11" s="48"/>
      <c r="O11" s="50"/>
      <c r="P11" s="50"/>
      <c r="Q11" s="9" t="s">
        <v>3</v>
      </c>
      <c r="R11" s="51">
        <v>1583500</v>
      </c>
      <c r="S11" s="52"/>
    </row>
    <row r="12" spans="2:19" ht="15" outlineLevel="1">
      <c r="B12" s="29"/>
      <c r="C12" s="33"/>
      <c r="D12" s="33"/>
      <c r="E12" s="33"/>
      <c r="F12" s="33"/>
      <c r="G12" s="33"/>
      <c r="H12" s="53"/>
      <c r="I12" s="54"/>
      <c r="J12" s="10"/>
      <c r="K12" s="44"/>
      <c r="L12" s="42"/>
      <c r="M12" s="44"/>
      <c r="N12" s="22"/>
      <c r="O12" s="55"/>
      <c r="P12" s="56"/>
      <c r="Q12" s="55"/>
      <c r="R12" s="57"/>
      <c r="S12" s="58" t="s">
        <v>4</v>
      </c>
    </row>
    <row r="13" spans="2:19" ht="17.25">
      <c r="B13" s="60"/>
      <c r="C13" s="61" t="s">
        <v>5</v>
      </c>
      <c r="D13" s="61" t="s">
        <v>5</v>
      </c>
      <c r="E13" s="62" t="s">
        <v>5</v>
      </c>
      <c r="F13" s="62" t="s">
        <v>5</v>
      </c>
      <c r="G13" s="62" t="s">
        <v>6</v>
      </c>
      <c r="H13" s="62" t="s">
        <v>7</v>
      </c>
      <c r="I13" s="61" t="s">
        <v>5</v>
      </c>
      <c r="J13" s="61" t="s">
        <v>8</v>
      </c>
      <c r="K13" s="61" t="s">
        <v>9</v>
      </c>
      <c r="L13" s="61" t="s">
        <v>9</v>
      </c>
      <c r="M13" s="61" t="s">
        <v>10</v>
      </c>
      <c r="N13" s="63" t="s">
        <v>11</v>
      </c>
      <c r="O13" s="61" t="s">
        <v>12</v>
      </c>
      <c r="P13" s="64" t="s">
        <v>11</v>
      </c>
      <c r="Q13" s="61" t="s">
        <v>13</v>
      </c>
      <c r="R13" s="65" t="s">
        <v>14</v>
      </c>
      <c r="S13" s="65"/>
    </row>
    <row r="14" spans="2:19" ht="15" customHeight="1">
      <c r="B14" s="66"/>
      <c r="C14" s="67" t="s">
        <v>15</v>
      </c>
      <c r="D14" s="67" t="s">
        <v>16</v>
      </c>
      <c r="E14" s="68" t="s">
        <v>17</v>
      </c>
      <c r="F14" s="68" t="s">
        <v>18</v>
      </c>
      <c r="G14" s="68" t="s">
        <v>19</v>
      </c>
      <c r="H14" s="68" t="s">
        <v>20</v>
      </c>
      <c r="I14" s="67" t="s">
        <v>21</v>
      </c>
      <c r="J14" s="67" t="s">
        <v>20</v>
      </c>
      <c r="K14" s="67" t="s">
        <v>22</v>
      </c>
      <c r="L14" s="67" t="s">
        <v>23</v>
      </c>
      <c r="M14" s="69"/>
      <c r="N14" s="70"/>
      <c r="O14" s="67" t="s">
        <v>24</v>
      </c>
      <c r="P14" s="71" t="s">
        <v>25</v>
      </c>
      <c r="Q14" s="72" t="s">
        <v>26</v>
      </c>
      <c r="R14" s="73"/>
      <c r="S14" s="73"/>
    </row>
    <row r="15" spans="2:19" ht="15.75" customHeight="1">
      <c r="B15" s="74"/>
      <c r="C15" s="67" t="s">
        <v>27</v>
      </c>
      <c r="D15" s="67" t="s">
        <v>28</v>
      </c>
      <c r="E15" s="68" t="s">
        <v>29</v>
      </c>
      <c r="F15" s="68" t="s">
        <v>30</v>
      </c>
      <c r="G15" s="68" t="s">
        <v>31</v>
      </c>
      <c r="H15" s="68" t="s">
        <v>32</v>
      </c>
      <c r="I15" s="67" t="s">
        <v>33</v>
      </c>
      <c r="J15" s="67" t="s">
        <v>34</v>
      </c>
      <c r="K15" s="67" t="s">
        <v>35</v>
      </c>
      <c r="L15" s="67" t="s">
        <v>36</v>
      </c>
      <c r="M15" s="28"/>
      <c r="N15" s="70"/>
      <c r="O15" s="67" t="s">
        <v>37</v>
      </c>
      <c r="P15" s="71" t="s">
        <v>38</v>
      </c>
      <c r="Q15" s="72" t="s">
        <v>39</v>
      </c>
      <c r="R15" s="73"/>
      <c r="S15" s="73"/>
    </row>
    <row r="16" spans="2:19" ht="17.25">
      <c r="B16" s="75"/>
      <c r="C16" s="76"/>
      <c r="D16" s="67" t="s">
        <v>40</v>
      </c>
      <c r="E16" s="68" t="s">
        <v>41</v>
      </c>
      <c r="F16" s="68" t="s">
        <v>42</v>
      </c>
      <c r="G16" s="68" t="s">
        <v>43</v>
      </c>
      <c r="H16" s="68"/>
      <c r="I16" s="67" t="s">
        <v>44</v>
      </c>
      <c r="J16" s="67" t="s">
        <v>45</v>
      </c>
      <c r="K16" s="67"/>
      <c r="L16" s="67" t="s">
        <v>46</v>
      </c>
      <c r="M16" s="28"/>
      <c r="N16" s="70"/>
      <c r="O16" s="67" t="s">
        <v>47</v>
      </c>
      <c r="P16" s="70" t="s">
        <v>48</v>
      </c>
      <c r="Q16" s="72" t="s">
        <v>49</v>
      </c>
      <c r="R16" s="73"/>
      <c r="S16" s="73"/>
    </row>
    <row r="17" spans="2:19" ht="15.75" customHeight="1">
      <c r="B17" s="55"/>
      <c r="C17" s="10"/>
      <c r="D17" s="67" t="s">
        <v>50</v>
      </c>
      <c r="E17" s="68"/>
      <c r="F17" s="68"/>
      <c r="G17" s="68" t="s">
        <v>51</v>
      </c>
      <c r="H17" s="68"/>
      <c r="I17" s="67" t="s">
        <v>52</v>
      </c>
      <c r="J17" s="67"/>
      <c r="K17" s="67"/>
      <c r="L17" s="67" t="s">
        <v>53</v>
      </c>
      <c r="M17" s="67"/>
      <c r="N17" s="70"/>
      <c r="O17" s="67"/>
      <c r="P17" s="70"/>
      <c r="Q17" s="72"/>
      <c r="R17" s="77" t="s">
        <v>54</v>
      </c>
      <c r="S17" s="1" t="s">
        <v>55</v>
      </c>
    </row>
    <row r="18" spans="2:19" ht="51" customHeight="1">
      <c r="B18" s="78"/>
      <c r="C18" s="10"/>
      <c r="D18" s="79"/>
      <c r="E18" s="79"/>
      <c r="F18" s="79"/>
      <c r="G18" s="68" t="s">
        <v>56</v>
      </c>
      <c r="H18" s="68"/>
      <c r="I18" s="80" t="s">
        <v>57</v>
      </c>
      <c r="J18" s="67"/>
      <c r="K18" s="67"/>
      <c r="L18" s="80" t="s">
        <v>58</v>
      </c>
      <c r="M18" s="80"/>
      <c r="N18" s="70"/>
      <c r="O18" s="67"/>
      <c r="P18" s="70"/>
      <c r="Q18" s="72"/>
      <c r="R18" s="77"/>
      <c r="S18" s="1"/>
    </row>
    <row r="19" spans="2:19" ht="18" customHeight="1" thickBot="1">
      <c r="B19" s="136"/>
      <c r="C19" s="83"/>
      <c r="D19" s="137"/>
      <c r="E19" s="137"/>
      <c r="F19" s="137"/>
      <c r="G19" s="138"/>
      <c r="H19" s="138"/>
      <c r="I19" s="139"/>
      <c r="J19" s="140"/>
      <c r="K19" s="140"/>
      <c r="L19" s="139"/>
      <c r="M19" s="139"/>
      <c r="N19" s="141"/>
      <c r="O19" s="140"/>
      <c r="P19" s="141"/>
      <c r="Q19" s="142"/>
      <c r="R19" s="143"/>
      <c r="S19" s="144"/>
    </row>
    <row r="20" spans="2:19" s="84" customFormat="1" ht="30.75" customHeight="1" thickTop="1">
      <c r="B20" s="4" t="s">
        <v>59</v>
      </c>
      <c r="C20" s="5">
        <f>C21+C37+C38+C39+C40+C41+C42+C43+C44+C45</f>
        <v>205358.57305799995</v>
      </c>
      <c r="D20" s="5">
        <f>D21+D37+D38+D39+D40+D41+D42+D43+D44+D45</f>
        <v>104673.876493</v>
      </c>
      <c r="E20" s="5">
        <f aca="true" t="shared" si="0" ref="E20:L20">E21+E37+E38+E39+E40+E41+E42+E43+E44+E45</f>
        <v>90803.594523</v>
      </c>
      <c r="F20" s="5">
        <f t="shared" si="0"/>
        <v>2890.1103249999996</v>
      </c>
      <c r="G20" s="5">
        <f t="shared" si="0"/>
        <v>44466.846771000004</v>
      </c>
      <c r="H20" s="5">
        <f t="shared" si="0"/>
        <v>0</v>
      </c>
      <c r="I20" s="5">
        <f t="shared" si="0"/>
        <v>36754.412000000004</v>
      </c>
      <c r="J20" s="5">
        <f t="shared" si="0"/>
        <v>398.014986</v>
      </c>
      <c r="K20" s="5">
        <f t="shared" si="0"/>
        <v>543.09712706</v>
      </c>
      <c r="L20" s="5">
        <f t="shared" si="0"/>
        <v>10049.9458853</v>
      </c>
      <c r="M20" s="7">
        <f>M21+M37+M38+M39+M40+M41+M42+M43+M44</f>
        <v>480.794</v>
      </c>
      <c r="N20" s="85">
        <f>SUM(C20:M20)</f>
        <v>496419.26516836</v>
      </c>
      <c r="O20" s="86">
        <f>O21+O37+O38+O41+O39</f>
        <v>-75687.67442811</v>
      </c>
      <c r="P20" s="85">
        <f>N20+O20</f>
        <v>420731.59074025</v>
      </c>
      <c r="Q20" s="86">
        <f>Q21+Q37+Q38+Q41+Q43</f>
        <v>-1881.633</v>
      </c>
      <c r="R20" s="87">
        <f>P20+Q20</f>
        <v>418849.95774025004</v>
      </c>
      <c r="S20" s="85">
        <f>R20/$R$11*100</f>
        <v>26.450897236517214</v>
      </c>
    </row>
    <row r="21" spans="2:19" s="88" customFormat="1" ht="18.75" customHeight="1">
      <c r="B21" s="81" t="s">
        <v>60</v>
      </c>
      <c r="C21" s="5">
        <f>C22+C35+C36</f>
        <v>176770.06805799998</v>
      </c>
      <c r="D21" s="5">
        <f>D22+D35+D36</f>
        <v>80150.449</v>
      </c>
      <c r="E21" s="7">
        <f>E22+E35+E36</f>
        <v>81104.27652300001</v>
      </c>
      <c r="F21" s="7">
        <f>F22+F35+F36</f>
        <v>2495.292325</v>
      </c>
      <c r="G21" s="7">
        <f>G22+G35+G36</f>
        <v>39777.952771000004</v>
      </c>
      <c r="H21" s="7"/>
      <c r="I21" s="5">
        <f>I22+I35+I36</f>
        <v>13798.33</v>
      </c>
      <c r="J21" s="5"/>
      <c r="K21" s="89">
        <f>K22+K35+K36</f>
        <v>543.09712706</v>
      </c>
      <c r="L21" s="89">
        <f>L22+L35+L36</f>
        <v>1524.05789</v>
      </c>
      <c r="M21" s="89">
        <f>M22+M35+M36</f>
        <v>460.849</v>
      </c>
      <c r="N21" s="85">
        <f aca="true" t="shared" si="1" ref="N21:N44">SUM(C21:M21)</f>
        <v>396624.3726940599</v>
      </c>
      <c r="O21" s="5">
        <f>O22+O35+O36</f>
        <v>-17504.50445781</v>
      </c>
      <c r="P21" s="89">
        <f>N21+O21</f>
        <v>379119.8682362499</v>
      </c>
      <c r="Q21" s="5">
        <f>Q22+Q35+Q36</f>
        <v>0</v>
      </c>
      <c r="R21" s="90">
        <f aca="true" t="shared" si="2" ref="R21:R42">P21+Q21</f>
        <v>379119.8682362499</v>
      </c>
      <c r="S21" s="89">
        <f aca="true" t="shared" si="3" ref="S21:S43">R21/$R$11*100</f>
        <v>23.941892531496677</v>
      </c>
    </row>
    <row r="22" spans="2:19" ht="28.5" customHeight="1">
      <c r="B22" s="91" t="s">
        <v>61</v>
      </c>
      <c r="C22" s="92">
        <f>C23+C27+C28+C33+C34</f>
        <v>145435.54005799998</v>
      </c>
      <c r="D22" s="92">
        <f>D23+D27+D28+D33+D34</f>
        <v>61680.788</v>
      </c>
      <c r="E22" s="93">
        <f aca="true" t="shared" si="4" ref="E22:L22">E23+E27+E28+E33+E34</f>
        <v>0</v>
      </c>
      <c r="F22" s="93">
        <f t="shared" si="4"/>
        <v>0</v>
      </c>
      <c r="G22" s="94">
        <f t="shared" si="4"/>
        <v>3336.834</v>
      </c>
      <c r="H22" s="93">
        <f t="shared" si="4"/>
        <v>0</v>
      </c>
      <c r="I22" s="92">
        <f>I23+I27+I28+I33+I34</f>
        <v>971.749</v>
      </c>
      <c r="J22" s="59">
        <f t="shared" si="4"/>
        <v>0</v>
      </c>
      <c r="K22" s="59">
        <f t="shared" si="4"/>
        <v>0</v>
      </c>
      <c r="L22" s="59">
        <f t="shared" si="4"/>
        <v>0</v>
      </c>
      <c r="M22" s="59"/>
      <c r="N22" s="85">
        <f t="shared" si="1"/>
        <v>211424.911058</v>
      </c>
      <c r="O22" s="59">
        <f>O23+O27+O28+O33+O34</f>
        <v>0</v>
      </c>
      <c r="P22" s="92">
        <f aca="true" t="shared" si="5" ref="P22:P42">N22+O22</f>
        <v>211424.911058</v>
      </c>
      <c r="Q22" s="59">
        <f>Q23+Q27+Q28+Q33+Q34</f>
        <v>0</v>
      </c>
      <c r="R22" s="89">
        <f t="shared" si="2"/>
        <v>211424.911058</v>
      </c>
      <c r="S22" s="92">
        <f t="shared" si="3"/>
        <v>13.3517468303126</v>
      </c>
    </row>
    <row r="23" spans="2:19" ht="33.75" customHeight="1">
      <c r="B23" s="95" t="s">
        <v>62</v>
      </c>
      <c r="C23" s="92">
        <f aca="true" t="shared" si="6" ref="C23:H23">C24+C25+C26</f>
        <v>32289.193737</v>
      </c>
      <c r="D23" s="92">
        <f>D24+D25+D26</f>
        <v>33432.873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59">
        <f>J24+J25+J26</f>
        <v>0</v>
      </c>
      <c r="K23" s="2">
        <f>K24+K25+K26</f>
        <v>0</v>
      </c>
      <c r="L23" s="59">
        <f>L24+L25+L26</f>
        <v>0</v>
      </c>
      <c r="M23" s="59">
        <f>M24+M25+M26</f>
        <v>0</v>
      </c>
      <c r="N23" s="85">
        <f t="shared" si="1"/>
        <v>65722.066737</v>
      </c>
      <c r="O23" s="59">
        <f>O24+O25+O26</f>
        <v>0</v>
      </c>
      <c r="P23" s="92">
        <f t="shared" si="5"/>
        <v>65722.066737</v>
      </c>
      <c r="Q23" s="59">
        <f>Q24+Q25+Q26</f>
        <v>0</v>
      </c>
      <c r="R23" s="89">
        <f t="shared" si="2"/>
        <v>65722.066737</v>
      </c>
      <c r="S23" s="92">
        <f>R23/$R$11*100</f>
        <v>4.150430485443637</v>
      </c>
    </row>
    <row r="24" spans="2:19" ht="22.5" customHeight="1">
      <c r="B24" s="96" t="s">
        <v>63</v>
      </c>
      <c r="C24" s="2">
        <v>27408.888</v>
      </c>
      <c r="D24" s="2">
        <v>77.277</v>
      </c>
      <c r="E24" s="93"/>
      <c r="F24" s="93"/>
      <c r="G24" s="93"/>
      <c r="H24" s="93"/>
      <c r="I24" s="92"/>
      <c r="J24" s="2"/>
      <c r="K24" s="2"/>
      <c r="L24" s="2"/>
      <c r="M24" s="2"/>
      <c r="N24" s="85">
        <f t="shared" si="1"/>
        <v>27486.164999999997</v>
      </c>
      <c r="O24" s="2"/>
      <c r="P24" s="92">
        <f t="shared" si="5"/>
        <v>27486.164999999997</v>
      </c>
      <c r="Q24" s="2"/>
      <c r="R24" s="89">
        <f t="shared" si="2"/>
        <v>27486.164999999997</v>
      </c>
      <c r="S24" s="92">
        <f>R24/$R$11*100</f>
        <v>1.7357856015156297</v>
      </c>
    </row>
    <row r="25" spans="2:19" ht="30" customHeight="1">
      <c r="B25" s="96" t="s">
        <v>64</v>
      </c>
      <c r="C25" s="2">
        <v>-51.270262999997264</v>
      </c>
      <c r="D25" s="2">
        <v>33347.606999999996</v>
      </c>
      <c r="E25" s="6"/>
      <c r="F25" s="6"/>
      <c r="G25" s="6"/>
      <c r="H25" s="6"/>
      <c r="I25" s="92"/>
      <c r="J25" s="2"/>
      <c r="K25" s="2"/>
      <c r="L25" s="2"/>
      <c r="M25" s="2"/>
      <c r="N25" s="85">
        <f t="shared" si="1"/>
        <v>33296.336737</v>
      </c>
      <c r="O25" s="2"/>
      <c r="P25" s="92">
        <f t="shared" si="5"/>
        <v>33296.336737</v>
      </c>
      <c r="Q25" s="2"/>
      <c r="R25" s="89">
        <f t="shared" si="2"/>
        <v>33296.336737</v>
      </c>
      <c r="S25" s="92">
        <f>R25/$R$11*100</f>
        <v>2.1027051933691188</v>
      </c>
    </row>
    <row r="26" spans="2:19" ht="36" customHeight="1">
      <c r="B26" s="97" t="s">
        <v>65</v>
      </c>
      <c r="C26" s="2">
        <v>4931.576</v>
      </c>
      <c r="D26" s="2">
        <v>7.989</v>
      </c>
      <c r="E26" s="6"/>
      <c r="F26" s="6"/>
      <c r="G26" s="6"/>
      <c r="H26" s="6"/>
      <c r="I26" s="92"/>
      <c r="J26" s="2"/>
      <c r="K26" s="2"/>
      <c r="L26" s="2"/>
      <c r="M26" s="2"/>
      <c r="N26" s="85">
        <f t="shared" si="1"/>
        <v>4939.565</v>
      </c>
      <c r="O26" s="2"/>
      <c r="P26" s="92">
        <f t="shared" si="5"/>
        <v>4939.565</v>
      </c>
      <c r="Q26" s="2"/>
      <c r="R26" s="89">
        <f t="shared" si="2"/>
        <v>4939.565</v>
      </c>
      <c r="S26" s="92">
        <f t="shared" si="3"/>
        <v>0.3119396905588885</v>
      </c>
    </row>
    <row r="27" spans="2:19" ht="23.25" customHeight="1">
      <c r="B27" s="95" t="s">
        <v>66</v>
      </c>
      <c r="C27" s="2">
        <v>-17.032</v>
      </c>
      <c r="D27" s="2">
        <v>6783.735</v>
      </c>
      <c r="E27" s="93"/>
      <c r="F27" s="93"/>
      <c r="G27" s="93"/>
      <c r="H27" s="93"/>
      <c r="I27" s="92"/>
      <c r="J27" s="2"/>
      <c r="K27" s="2"/>
      <c r="L27" s="2"/>
      <c r="M27" s="2"/>
      <c r="N27" s="85">
        <f t="shared" si="1"/>
        <v>6766.7029999999995</v>
      </c>
      <c r="O27" s="2"/>
      <c r="P27" s="92">
        <f t="shared" si="5"/>
        <v>6766.7029999999995</v>
      </c>
      <c r="Q27" s="2"/>
      <c r="R27" s="89">
        <f t="shared" si="2"/>
        <v>6766.7029999999995</v>
      </c>
      <c r="S27" s="92">
        <f t="shared" si="3"/>
        <v>0.4273257341332491</v>
      </c>
    </row>
    <row r="28" spans="2:19" ht="36.75" customHeight="1">
      <c r="B28" s="98" t="s">
        <v>67</v>
      </c>
      <c r="C28" s="99">
        <f>SUM(C29:C32)</f>
        <v>111669.227321</v>
      </c>
      <c r="D28" s="99">
        <f>D29+D30+D31+D32</f>
        <v>21126.821</v>
      </c>
      <c r="E28" s="6">
        <f aca="true" t="shared" si="7" ref="E28:M28">E29+E30+E31+E32</f>
        <v>0</v>
      </c>
      <c r="F28" s="6">
        <f t="shared" si="7"/>
        <v>0</v>
      </c>
      <c r="G28" s="100">
        <f t="shared" si="7"/>
        <v>3336.834</v>
      </c>
      <c r="H28" s="6">
        <f t="shared" si="7"/>
        <v>0</v>
      </c>
      <c r="I28" s="99">
        <f>I29+I30+I31+I32</f>
        <v>194.96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85">
        <f t="shared" si="1"/>
        <v>136327.842321</v>
      </c>
      <c r="O28" s="2">
        <f>O29+O30+O31</f>
        <v>0</v>
      </c>
      <c r="P28" s="92">
        <f t="shared" si="5"/>
        <v>136327.842321</v>
      </c>
      <c r="Q28" s="2">
        <f>Q29+Q30+Q31</f>
        <v>0</v>
      </c>
      <c r="R28" s="89">
        <f t="shared" si="2"/>
        <v>136327.842321</v>
      </c>
      <c r="S28" s="92">
        <f>R28/$R$11*100</f>
        <v>8.609273275718346</v>
      </c>
    </row>
    <row r="29" spans="2:19" ht="25.5" customHeight="1">
      <c r="B29" s="96" t="s">
        <v>68</v>
      </c>
      <c r="C29" s="2">
        <v>65973.71299999999</v>
      </c>
      <c r="D29" s="2">
        <v>18816.479</v>
      </c>
      <c r="E29" s="93"/>
      <c r="F29" s="93"/>
      <c r="G29" s="93"/>
      <c r="H29" s="93"/>
      <c r="I29" s="92"/>
      <c r="J29" s="2"/>
      <c r="K29" s="2"/>
      <c r="L29" s="2"/>
      <c r="M29" s="2"/>
      <c r="N29" s="85">
        <f t="shared" si="1"/>
        <v>84790.19199999998</v>
      </c>
      <c r="O29" s="2"/>
      <c r="P29" s="92">
        <f t="shared" si="5"/>
        <v>84790.19199999998</v>
      </c>
      <c r="Q29" s="2"/>
      <c r="R29" s="89">
        <f t="shared" si="2"/>
        <v>84790.19199999998</v>
      </c>
      <c r="S29" s="92">
        <f>R29/$R$11*100</f>
        <v>5.354606378275969</v>
      </c>
    </row>
    <row r="30" spans="2:19" ht="20.25" customHeight="1">
      <c r="B30" s="96" t="s">
        <v>69</v>
      </c>
      <c r="C30" s="2">
        <v>30448.532</v>
      </c>
      <c r="D30" s="2"/>
      <c r="E30" s="6"/>
      <c r="F30" s="6"/>
      <c r="G30" s="6"/>
      <c r="H30" s="6"/>
      <c r="I30" s="6"/>
      <c r="J30" s="2"/>
      <c r="K30" s="2"/>
      <c r="L30" s="2"/>
      <c r="M30" s="2"/>
      <c r="N30" s="85">
        <f t="shared" si="1"/>
        <v>30448.532</v>
      </c>
      <c r="O30" s="2"/>
      <c r="P30" s="92">
        <f t="shared" si="5"/>
        <v>30448.532</v>
      </c>
      <c r="Q30" s="2"/>
      <c r="R30" s="89">
        <f t="shared" si="2"/>
        <v>30448.532</v>
      </c>
      <c r="S30" s="92">
        <f t="shared" si="3"/>
        <v>1.9228627723397538</v>
      </c>
    </row>
    <row r="31" spans="2:19" s="101" customFormat="1" ht="36.75" customHeight="1">
      <c r="B31" s="102" t="s">
        <v>70</v>
      </c>
      <c r="C31" s="2">
        <v>11674.871320999999</v>
      </c>
      <c r="D31" s="2">
        <v>102.19800000000001</v>
      </c>
      <c r="E31" s="6"/>
      <c r="F31" s="6">
        <v>0</v>
      </c>
      <c r="G31" s="6">
        <v>3336.834</v>
      </c>
      <c r="H31" s="6"/>
      <c r="I31" s="2">
        <v>0</v>
      </c>
      <c r="J31" s="2"/>
      <c r="K31" s="2"/>
      <c r="L31" s="2"/>
      <c r="M31" s="2"/>
      <c r="N31" s="85">
        <f t="shared" si="1"/>
        <v>15113.903320999998</v>
      </c>
      <c r="O31" s="2"/>
      <c r="P31" s="92">
        <f t="shared" si="5"/>
        <v>15113.903320999998</v>
      </c>
      <c r="Q31" s="2"/>
      <c r="R31" s="89">
        <f t="shared" si="2"/>
        <v>15113.903320999998</v>
      </c>
      <c r="S31" s="92">
        <f t="shared" si="3"/>
        <v>0.9544618453425955</v>
      </c>
    </row>
    <row r="32" spans="2:19" ht="58.5" customHeight="1">
      <c r="B32" s="102" t="s">
        <v>71</v>
      </c>
      <c r="C32" s="2">
        <v>3572.111</v>
      </c>
      <c r="D32" s="2">
        <v>2208.144</v>
      </c>
      <c r="E32" s="6"/>
      <c r="F32" s="6"/>
      <c r="G32" s="6"/>
      <c r="H32" s="6"/>
      <c r="I32" s="2">
        <v>194.96</v>
      </c>
      <c r="J32" s="103"/>
      <c r="K32" s="2"/>
      <c r="L32" s="2"/>
      <c r="M32" s="2"/>
      <c r="N32" s="85">
        <f t="shared" si="1"/>
        <v>5975.214999999999</v>
      </c>
      <c r="O32" s="2"/>
      <c r="P32" s="92">
        <f t="shared" si="5"/>
        <v>5975.214999999999</v>
      </c>
      <c r="Q32" s="2"/>
      <c r="R32" s="89">
        <f t="shared" si="2"/>
        <v>5975.214999999999</v>
      </c>
      <c r="S32" s="92">
        <f t="shared" si="3"/>
        <v>0.3773422797600252</v>
      </c>
    </row>
    <row r="33" spans="2:19" ht="36" customHeight="1">
      <c r="B33" s="98" t="s">
        <v>72</v>
      </c>
      <c r="C33" s="2">
        <v>1448.667</v>
      </c>
      <c r="D33" s="2">
        <v>0</v>
      </c>
      <c r="E33" s="6"/>
      <c r="F33" s="6"/>
      <c r="G33" s="6"/>
      <c r="H33" s="6"/>
      <c r="I33" s="2">
        <v>0</v>
      </c>
      <c r="J33" s="2"/>
      <c r="K33" s="2"/>
      <c r="L33" s="2"/>
      <c r="M33" s="2"/>
      <c r="N33" s="85">
        <f t="shared" si="1"/>
        <v>1448.667</v>
      </c>
      <c r="O33" s="2"/>
      <c r="P33" s="92">
        <f t="shared" si="5"/>
        <v>1448.667</v>
      </c>
      <c r="Q33" s="2"/>
      <c r="R33" s="89">
        <f t="shared" si="2"/>
        <v>1448.667</v>
      </c>
      <c r="S33" s="92">
        <f t="shared" si="3"/>
        <v>0.09148512788127565</v>
      </c>
    </row>
    <row r="34" spans="2:19" ht="33" customHeight="1">
      <c r="B34" s="104" t="s">
        <v>73</v>
      </c>
      <c r="C34" s="2">
        <v>45.484</v>
      </c>
      <c r="D34" s="2">
        <v>337.359</v>
      </c>
      <c r="E34" s="6"/>
      <c r="F34" s="6"/>
      <c r="G34" s="6"/>
      <c r="H34" s="6"/>
      <c r="I34" s="2">
        <v>776.789</v>
      </c>
      <c r="J34" s="2"/>
      <c r="K34" s="2"/>
      <c r="L34" s="2"/>
      <c r="M34" s="2"/>
      <c r="N34" s="85">
        <f t="shared" si="1"/>
        <v>1159.632</v>
      </c>
      <c r="O34" s="2"/>
      <c r="P34" s="92">
        <f t="shared" si="5"/>
        <v>1159.632</v>
      </c>
      <c r="Q34" s="2"/>
      <c r="R34" s="89">
        <f t="shared" si="2"/>
        <v>1159.632</v>
      </c>
      <c r="S34" s="92">
        <f t="shared" si="3"/>
        <v>0.07323220713609095</v>
      </c>
    </row>
    <row r="35" spans="2:19" ht="27.75" customHeight="1">
      <c r="B35" s="105" t="s">
        <v>74</v>
      </c>
      <c r="C35" s="2">
        <v>10605.378</v>
      </c>
      <c r="D35" s="2"/>
      <c r="E35" s="6">
        <v>80957.03052300001</v>
      </c>
      <c r="F35" s="6">
        <v>2476.5393249999997</v>
      </c>
      <c r="G35" s="6">
        <v>36381.769771</v>
      </c>
      <c r="H35" s="6"/>
      <c r="I35" s="2">
        <v>4.093</v>
      </c>
      <c r="J35" s="2"/>
      <c r="K35" s="2"/>
      <c r="L35" s="2"/>
      <c r="M35" s="2"/>
      <c r="N35" s="85">
        <f>SUM(C35:M35)</f>
        <v>130424.810619</v>
      </c>
      <c r="O35" s="106">
        <v>-81.814902</v>
      </c>
      <c r="P35" s="92">
        <f t="shared" si="5"/>
        <v>130342.995717</v>
      </c>
      <c r="Q35" s="2"/>
      <c r="R35" s="89">
        <f t="shared" si="2"/>
        <v>130342.995717</v>
      </c>
      <c r="S35" s="92">
        <f>R35/$R$11*100</f>
        <v>8.231322748152827</v>
      </c>
    </row>
    <row r="36" spans="2:19" ht="27" customHeight="1">
      <c r="B36" s="107" t="s">
        <v>75</v>
      </c>
      <c r="C36" s="2">
        <v>20729.15</v>
      </c>
      <c r="D36" s="2">
        <v>18469.661</v>
      </c>
      <c r="E36" s="2">
        <v>147.246</v>
      </c>
      <c r="F36" s="2">
        <v>18.753</v>
      </c>
      <c r="G36" s="2">
        <v>59.349</v>
      </c>
      <c r="H36" s="6"/>
      <c r="I36" s="2">
        <v>12822.488</v>
      </c>
      <c r="J36" s="108"/>
      <c r="K36" s="2">
        <v>543.09712706</v>
      </c>
      <c r="L36" s="2">
        <v>1524.05789</v>
      </c>
      <c r="M36" s="2">
        <v>460.849</v>
      </c>
      <c r="N36" s="85">
        <f t="shared" si="1"/>
        <v>54774.651017059994</v>
      </c>
      <c r="O36" s="106">
        <v>-17422.68955581</v>
      </c>
      <c r="P36" s="92">
        <f t="shared" si="5"/>
        <v>37351.96146124999</v>
      </c>
      <c r="Q36" s="2"/>
      <c r="R36" s="89">
        <f t="shared" si="2"/>
        <v>37351.96146124999</v>
      </c>
      <c r="S36" s="92">
        <f t="shared" si="3"/>
        <v>2.3588229530312597</v>
      </c>
    </row>
    <row r="37" spans="2:19" ht="24" customHeight="1">
      <c r="B37" s="109" t="s">
        <v>76</v>
      </c>
      <c r="C37" s="2"/>
      <c r="D37" s="2">
        <v>14402.559871000001</v>
      </c>
      <c r="E37" s="6">
        <v>9671.422</v>
      </c>
      <c r="F37" s="6">
        <v>60.832</v>
      </c>
      <c r="G37" s="6">
        <v>4654.476</v>
      </c>
      <c r="H37" s="6"/>
      <c r="I37" s="2">
        <v>20832.212</v>
      </c>
      <c r="J37" s="2">
        <v>35.78010400000001</v>
      </c>
      <c r="K37" s="2"/>
      <c r="L37" s="2">
        <v>8525.8879953</v>
      </c>
      <c r="M37" s="8"/>
      <c r="N37" s="85">
        <f t="shared" si="1"/>
        <v>58183.1699703</v>
      </c>
      <c r="O37" s="99">
        <f>-N37</f>
        <v>-58183.1699703</v>
      </c>
      <c r="P37" s="92">
        <f t="shared" si="5"/>
        <v>0</v>
      </c>
      <c r="Q37" s="2"/>
      <c r="R37" s="89">
        <f t="shared" si="2"/>
        <v>0</v>
      </c>
      <c r="S37" s="92">
        <f t="shared" si="3"/>
        <v>0</v>
      </c>
    </row>
    <row r="38" spans="2:19" ht="23.25" customHeight="1">
      <c r="B38" s="110" t="s">
        <v>77</v>
      </c>
      <c r="C38" s="2">
        <v>295.174</v>
      </c>
      <c r="D38" s="2">
        <v>344.854</v>
      </c>
      <c r="E38" s="6"/>
      <c r="F38" s="6"/>
      <c r="G38" s="6"/>
      <c r="H38" s="6"/>
      <c r="I38" s="2">
        <v>473.057</v>
      </c>
      <c r="J38" s="108"/>
      <c r="K38" s="2"/>
      <c r="L38" s="2"/>
      <c r="M38" s="2"/>
      <c r="N38" s="85">
        <f t="shared" si="1"/>
        <v>1113.085</v>
      </c>
      <c r="O38" s="2">
        <v>0</v>
      </c>
      <c r="P38" s="92">
        <f t="shared" si="5"/>
        <v>1113.085</v>
      </c>
      <c r="Q38" s="2"/>
      <c r="R38" s="89">
        <f t="shared" si="2"/>
        <v>1113.085</v>
      </c>
      <c r="S38" s="92">
        <f t="shared" si="3"/>
        <v>0.07029270603094412</v>
      </c>
    </row>
    <row r="39" spans="2:19" ht="20.25" customHeight="1">
      <c r="B39" s="57" t="s">
        <v>78</v>
      </c>
      <c r="C39" s="2"/>
      <c r="D39" s="2">
        <v>0.065671</v>
      </c>
      <c r="E39" s="2"/>
      <c r="F39" s="2"/>
      <c r="G39" s="2">
        <v>0</v>
      </c>
      <c r="H39" s="2"/>
      <c r="I39" s="2"/>
      <c r="J39" s="2">
        <v>0</v>
      </c>
      <c r="K39" s="2"/>
      <c r="L39" s="2">
        <v>0</v>
      </c>
      <c r="M39" s="2"/>
      <c r="N39" s="85">
        <f t="shared" si="1"/>
        <v>0.065671</v>
      </c>
      <c r="O39" s="99"/>
      <c r="P39" s="92">
        <f t="shared" si="5"/>
        <v>0.065671</v>
      </c>
      <c r="Q39" s="2"/>
      <c r="R39" s="89">
        <f t="shared" si="2"/>
        <v>0.065671</v>
      </c>
      <c r="S39" s="92">
        <f t="shared" si="3"/>
        <v>4.147205557309756E-06</v>
      </c>
    </row>
    <row r="40" spans="2:19" ht="33" customHeight="1">
      <c r="B40" s="111" t="s">
        <v>79</v>
      </c>
      <c r="C40" s="2">
        <v>2726.259</v>
      </c>
      <c r="D40" s="2">
        <v>18.379452</v>
      </c>
      <c r="E40" s="2">
        <v>0</v>
      </c>
      <c r="F40" s="2">
        <v>0</v>
      </c>
      <c r="G40" s="2">
        <v>0</v>
      </c>
      <c r="H40" s="2"/>
      <c r="I40" s="2">
        <v>22.227999999999998</v>
      </c>
      <c r="J40" s="2">
        <v>0.289552</v>
      </c>
      <c r="K40" s="2"/>
      <c r="L40" s="2"/>
      <c r="M40" s="2"/>
      <c r="N40" s="85">
        <f t="shared" si="1"/>
        <v>2767.1560040000004</v>
      </c>
      <c r="O40" s="2"/>
      <c r="P40" s="92">
        <f t="shared" si="5"/>
        <v>2767.1560040000004</v>
      </c>
      <c r="Q40" s="2"/>
      <c r="R40" s="89">
        <f t="shared" si="2"/>
        <v>2767.1560040000004</v>
      </c>
      <c r="S40" s="92">
        <f t="shared" si="3"/>
        <v>0.17474935295232083</v>
      </c>
    </row>
    <row r="41" spans="2:19" ht="24" customHeight="1">
      <c r="B41" s="57" t="s">
        <v>80</v>
      </c>
      <c r="C41" s="2">
        <v>1861.688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19.945</v>
      </c>
      <c r="N41" s="85">
        <f>SUM(C41:M41)</f>
        <v>1881.633</v>
      </c>
      <c r="O41" s="2"/>
      <c r="P41" s="92">
        <f t="shared" si="5"/>
        <v>1881.633</v>
      </c>
      <c r="Q41" s="2">
        <f>-P41</f>
        <v>-1881.633</v>
      </c>
      <c r="R41" s="112">
        <f t="shared" si="2"/>
        <v>0</v>
      </c>
      <c r="S41" s="92">
        <f t="shared" si="3"/>
        <v>0</v>
      </c>
    </row>
    <row r="42" spans="2:19" ht="22.5" customHeight="1">
      <c r="B42" s="113" t="s">
        <v>81</v>
      </c>
      <c r="C42" s="2">
        <v>-240.948</v>
      </c>
      <c r="D42" s="2">
        <v>0.02244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85">
        <f t="shared" si="1"/>
        <v>-240.92556000000002</v>
      </c>
      <c r="O42" s="2"/>
      <c r="P42" s="92">
        <f t="shared" si="5"/>
        <v>-240.92556000000002</v>
      </c>
      <c r="Q42" s="2"/>
      <c r="R42" s="112">
        <f t="shared" si="2"/>
        <v>-240.92556000000002</v>
      </c>
      <c r="S42" s="92">
        <f t="shared" si="3"/>
        <v>-0.015214749605304705</v>
      </c>
    </row>
    <row r="43" spans="2:19" ht="26.25" customHeight="1">
      <c r="B43" s="113" t="s">
        <v>82</v>
      </c>
      <c r="C43" s="2">
        <v>-75.177</v>
      </c>
      <c r="D43" s="2">
        <v>98.736</v>
      </c>
      <c r="E43" s="2">
        <v>0</v>
      </c>
      <c r="F43" s="2">
        <v>0</v>
      </c>
      <c r="G43" s="2"/>
      <c r="H43" s="2"/>
      <c r="I43" s="2">
        <v>60.278</v>
      </c>
      <c r="J43" s="2"/>
      <c r="K43" s="2"/>
      <c r="L43" s="2"/>
      <c r="M43" s="2"/>
      <c r="N43" s="85">
        <f t="shared" si="1"/>
        <v>83.83699999999999</v>
      </c>
      <c r="O43" s="2"/>
      <c r="P43" s="92">
        <f>N43+O43</f>
        <v>83.83699999999999</v>
      </c>
      <c r="Q43" s="2"/>
      <c r="R43" s="112">
        <f>P43+Q43</f>
        <v>83.83699999999999</v>
      </c>
      <c r="S43" s="92">
        <f t="shared" si="3"/>
        <v>0.005294411114619513</v>
      </c>
    </row>
    <row r="44" spans="2:19" ht="51" customHeight="1">
      <c r="B44" s="113" t="s">
        <v>83</v>
      </c>
      <c r="C44" s="2">
        <v>23106.093</v>
      </c>
      <c r="D44" s="2">
        <v>9658.810059</v>
      </c>
      <c r="E44" s="2">
        <v>6.953</v>
      </c>
      <c r="F44" s="2">
        <v>333.986</v>
      </c>
      <c r="G44" s="2">
        <v>34.41799999999995</v>
      </c>
      <c r="H44" s="2"/>
      <c r="I44" s="2">
        <v>1568.3069999999998</v>
      </c>
      <c r="J44" s="2">
        <v>361.94533</v>
      </c>
      <c r="K44" s="2"/>
      <c r="L44" s="2"/>
      <c r="M44" s="2"/>
      <c r="N44" s="85">
        <f t="shared" si="1"/>
        <v>35070.512388999996</v>
      </c>
      <c r="O44" s="2"/>
      <c r="P44" s="92">
        <f>N44+O44</f>
        <v>35070.512388999996</v>
      </c>
      <c r="Q44" s="2"/>
      <c r="R44" s="112">
        <f>P44+Q44</f>
        <v>35070.512388999996</v>
      </c>
      <c r="S44" s="92">
        <f>R44/$R$11*100</f>
        <v>2.214746598610672</v>
      </c>
    </row>
    <row r="45" spans="2:19" ht="36" customHeight="1">
      <c r="B45" s="114" t="s">
        <v>84</v>
      </c>
      <c r="C45" s="2">
        <v>915.416</v>
      </c>
      <c r="D45" s="2"/>
      <c r="E45" s="2">
        <v>20.943</v>
      </c>
      <c r="F45" s="2">
        <v>0</v>
      </c>
      <c r="G45" s="2"/>
      <c r="H45" s="115"/>
      <c r="I45" s="115"/>
      <c r="J45" s="115"/>
      <c r="K45" s="115"/>
      <c r="L45" s="115"/>
      <c r="M45" s="115"/>
      <c r="N45" s="85">
        <f>SUM(C45:M45)</f>
        <v>936.359</v>
      </c>
      <c r="O45" s="2"/>
      <c r="P45" s="92">
        <f>N45+O45</f>
        <v>936.359</v>
      </c>
      <c r="Q45" s="2"/>
      <c r="R45" s="112">
        <f>P45+Q45</f>
        <v>936.359</v>
      </c>
      <c r="S45" s="92">
        <f>R45/$R$11*100</f>
        <v>0.05913223871171455</v>
      </c>
    </row>
    <row r="46" spans="2:19" ht="36" customHeight="1">
      <c r="B46" s="114"/>
      <c r="C46" s="2"/>
      <c r="D46" s="2"/>
      <c r="E46" s="2"/>
      <c r="F46" s="2"/>
      <c r="G46" s="2"/>
      <c r="H46" s="115"/>
      <c r="I46" s="115"/>
      <c r="J46" s="115"/>
      <c r="K46" s="115"/>
      <c r="L46" s="115"/>
      <c r="M46" s="115"/>
      <c r="N46" s="85"/>
      <c r="O46" s="2"/>
      <c r="P46" s="92"/>
      <c r="Q46" s="2"/>
      <c r="R46" s="112"/>
      <c r="S46" s="92"/>
    </row>
    <row r="47" spans="2:19" s="88" customFormat="1" ht="30.75" customHeight="1">
      <c r="B47" s="4" t="s">
        <v>85</v>
      </c>
      <c r="C47" s="5">
        <f>C48+C62+C65+C68</f>
        <v>264740.367</v>
      </c>
      <c r="D47" s="5">
        <f aca="true" t="shared" si="8" ref="D47:M47">D48+D62+D65+D68+D69</f>
        <v>103152.99044000002</v>
      </c>
      <c r="E47" s="5">
        <f t="shared" si="8"/>
        <v>94952.95252299999</v>
      </c>
      <c r="F47" s="5">
        <f t="shared" si="8"/>
        <v>1879.0203250000002</v>
      </c>
      <c r="G47" s="5">
        <f t="shared" si="8"/>
        <v>50441.71777099999</v>
      </c>
      <c r="H47" s="5">
        <f t="shared" si="8"/>
        <v>0</v>
      </c>
      <c r="I47" s="5">
        <f t="shared" si="8"/>
        <v>34476.075999999994</v>
      </c>
      <c r="J47" s="5">
        <f t="shared" si="8"/>
        <v>378.064848</v>
      </c>
      <c r="K47" s="5">
        <f t="shared" si="8"/>
        <v>448.94541751</v>
      </c>
      <c r="L47" s="89">
        <f t="shared" si="8"/>
        <v>10015.76135</v>
      </c>
      <c r="M47" s="89">
        <f t="shared" si="8"/>
        <v>909.505</v>
      </c>
      <c r="N47" s="89">
        <f>SUM(C47:M47)</f>
        <v>561395.4006745099</v>
      </c>
      <c r="O47" s="5">
        <f>O48+O62+O65+O68+O69</f>
        <v>-75687.67442811</v>
      </c>
      <c r="P47" s="89">
        <f aca="true" t="shared" si="9" ref="P47:P68">N47+O47</f>
        <v>485707.7262463999</v>
      </c>
      <c r="Q47" s="5">
        <f>Q48+Q62+Q65+Q68+Q69</f>
        <v>-4044.1329999999994</v>
      </c>
      <c r="R47" s="90">
        <f aca="true" t="shared" si="10" ref="R47:R68">P47+Q47</f>
        <v>481663.59324639995</v>
      </c>
      <c r="S47" s="89">
        <f>R47/$R$11*100</f>
        <v>30.417656662229238</v>
      </c>
    </row>
    <row r="48" spans="2:19" ht="19.5" customHeight="1">
      <c r="B48" s="116" t="s">
        <v>86</v>
      </c>
      <c r="C48" s="5">
        <f>SUM(C49:C61)</f>
        <v>259167.353</v>
      </c>
      <c r="D48" s="5">
        <f>SUM(D49:D61)</f>
        <v>86923.18200600002</v>
      </c>
      <c r="E48" s="5">
        <f aca="true" t="shared" si="11" ref="E48:K48">SUM(E49:E61)</f>
        <v>94945.37852299999</v>
      </c>
      <c r="F48" s="5">
        <f>SUM(F49:F61)</f>
        <v>1889.5703250000001</v>
      </c>
      <c r="G48" s="5">
        <f>SUM(G49:G61)</f>
        <v>50489.57777099999</v>
      </c>
      <c r="H48" s="5">
        <f t="shared" si="11"/>
        <v>0</v>
      </c>
      <c r="I48" s="5">
        <f t="shared" si="11"/>
        <v>32687.421</v>
      </c>
      <c r="J48" s="5">
        <f t="shared" si="11"/>
        <v>378.067456</v>
      </c>
      <c r="K48" s="5">
        <f t="shared" si="11"/>
        <v>448.94541751</v>
      </c>
      <c r="L48" s="5">
        <f>SUM(L49:L61)</f>
        <v>3939.8075000000003</v>
      </c>
      <c r="M48" s="5">
        <f>SUM(M49:M61)</f>
        <v>89.522</v>
      </c>
      <c r="N48" s="89">
        <f>SUM(C48:M48)</f>
        <v>530958.82499851</v>
      </c>
      <c r="O48" s="5">
        <f>SUM(O49:O61)</f>
        <v>-75580.43767811</v>
      </c>
      <c r="P48" s="92">
        <f t="shared" si="9"/>
        <v>455378.3873204</v>
      </c>
      <c r="Q48" s="5">
        <f>SUM(Q49:Q61)</f>
        <v>0</v>
      </c>
      <c r="R48" s="112">
        <f t="shared" si="10"/>
        <v>455378.3873204</v>
      </c>
      <c r="S48" s="92">
        <f>R48/$R$11*100</f>
        <v>28.757713124117462</v>
      </c>
    </row>
    <row r="49" spans="1:19" ht="23.25" customHeight="1">
      <c r="A49" s="117"/>
      <c r="B49" s="118" t="s">
        <v>87</v>
      </c>
      <c r="C49" s="119">
        <v>55147.567</v>
      </c>
      <c r="D49" s="120">
        <v>33295.918</v>
      </c>
      <c r="E49" s="93">
        <v>363.873</v>
      </c>
      <c r="F49" s="93">
        <v>141.422</v>
      </c>
      <c r="G49" s="93">
        <v>256.354</v>
      </c>
      <c r="H49" s="93"/>
      <c r="I49" s="59">
        <v>18148.048</v>
      </c>
      <c r="J49" s="120"/>
      <c r="K49" s="59"/>
      <c r="L49" s="120">
        <v>690.82741</v>
      </c>
      <c r="M49" s="120">
        <v>4.846</v>
      </c>
      <c r="N49" s="89">
        <f>SUM(C49:M49)</f>
        <v>108048.85541000002</v>
      </c>
      <c r="O49" s="8"/>
      <c r="P49" s="92">
        <f t="shared" si="9"/>
        <v>108048.85541000002</v>
      </c>
      <c r="Q49" s="8"/>
      <c r="R49" s="112">
        <f t="shared" si="10"/>
        <v>108048.85541000002</v>
      </c>
      <c r="S49" s="92">
        <f>R49/$R$11*100</f>
        <v>6.823419981686139</v>
      </c>
    </row>
    <row r="50" spans="1:19" ht="23.25" customHeight="1">
      <c r="A50" s="117"/>
      <c r="B50" s="118" t="s">
        <v>88</v>
      </c>
      <c r="C50" s="120">
        <v>8943.667</v>
      </c>
      <c r="D50" s="120">
        <v>24620.782425</v>
      </c>
      <c r="E50" s="93">
        <v>525.889</v>
      </c>
      <c r="F50" s="93">
        <v>27.154</v>
      </c>
      <c r="G50" s="121">
        <v>36361.448</v>
      </c>
      <c r="H50" s="93">
        <v>0</v>
      </c>
      <c r="I50" s="59">
        <v>7937.856</v>
      </c>
      <c r="J50" s="59"/>
      <c r="K50" s="59">
        <v>16.08321574</v>
      </c>
      <c r="L50" s="59">
        <v>1756.6087</v>
      </c>
      <c r="M50" s="59">
        <v>53.697</v>
      </c>
      <c r="N50" s="89">
        <f>SUM(C50:M50)</f>
        <v>80243.18534074</v>
      </c>
      <c r="O50" s="99">
        <v>-17761.816000000006</v>
      </c>
      <c r="P50" s="92">
        <f t="shared" si="9"/>
        <v>62481.36934074</v>
      </c>
      <c r="Q50" s="8"/>
      <c r="R50" s="112">
        <f t="shared" si="10"/>
        <v>62481.36934074</v>
      </c>
      <c r="S50" s="92">
        <f aca="true" t="shared" si="12" ref="S50:S68">R50/$R$11*100</f>
        <v>3.9457764029516893</v>
      </c>
    </row>
    <row r="51" spans="1:19" ht="17.25" customHeight="1">
      <c r="A51" s="117"/>
      <c r="B51" s="118" t="s">
        <v>89</v>
      </c>
      <c r="C51" s="120">
        <v>26494.076</v>
      </c>
      <c r="D51" s="120">
        <v>1174.003</v>
      </c>
      <c r="E51" s="93">
        <v>38.982</v>
      </c>
      <c r="F51" s="93">
        <v>2.648</v>
      </c>
      <c r="G51" s="93">
        <v>23.74</v>
      </c>
      <c r="H51" s="93">
        <v>0</v>
      </c>
      <c r="I51" s="59">
        <v>0.003</v>
      </c>
      <c r="J51" s="59">
        <v>0</v>
      </c>
      <c r="K51" s="120">
        <v>432.86220177</v>
      </c>
      <c r="L51" s="59">
        <v>6.5214</v>
      </c>
      <c r="M51" s="59"/>
      <c r="N51" s="89">
        <f aca="true" t="shared" si="13" ref="N51:N69">SUM(C51:M51)</f>
        <v>28172.835601770006</v>
      </c>
      <c r="O51" s="99">
        <v>-43.30895581</v>
      </c>
      <c r="P51" s="92">
        <f t="shared" si="9"/>
        <v>28129.526645960006</v>
      </c>
      <c r="Q51" s="8"/>
      <c r="R51" s="112">
        <f>P51+Q51</f>
        <v>28129.526645960006</v>
      </c>
      <c r="S51" s="92">
        <f t="shared" si="12"/>
        <v>1.7764146918825392</v>
      </c>
    </row>
    <row r="52" spans="1:19" ht="18.75" customHeight="1">
      <c r="A52" s="117"/>
      <c r="B52" s="118" t="s">
        <v>90</v>
      </c>
      <c r="C52" s="120">
        <v>10237.622</v>
      </c>
      <c r="D52" s="120">
        <v>4363.556</v>
      </c>
      <c r="E52" s="93"/>
      <c r="F52" s="93">
        <v>8.814</v>
      </c>
      <c r="G52" s="93"/>
      <c r="H52" s="93"/>
      <c r="I52" s="59">
        <v>768.782</v>
      </c>
      <c r="J52" s="120"/>
      <c r="K52" s="122"/>
      <c r="L52" s="120"/>
      <c r="M52" s="120"/>
      <c r="N52" s="89">
        <f t="shared" si="13"/>
        <v>15378.774</v>
      </c>
      <c r="O52" s="8"/>
      <c r="P52" s="92">
        <f t="shared" si="9"/>
        <v>15378.774</v>
      </c>
      <c r="Q52" s="8"/>
      <c r="R52" s="112">
        <f t="shared" si="10"/>
        <v>15378.774</v>
      </c>
      <c r="S52" s="92">
        <f t="shared" si="12"/>
        <v>0.9711887590779917</v>
      </c>
    </row>
    <row r="53" spans="1:19" ht="24" customHeight="1">
      <c r="A53" s="117"/>
      <c r="B53" s="118" t="s">
        <v>91</v>
      </c>
      <c r="C53" s="120">
        <v>36925.806</v>
      </c>
      <c r="D53" s="59">
        <v>265.6777690000017</v>
      </c>
      <c r="E53" s="123">
        <v>0</v>
      </c>
      <c r="F53" s="123">
        <v>98.213</v>
      </c>
      <c r="G53" s="123">
        <v>10250.257</v>
      </c>
      <c r="H53" s="123">
        <v>0</v>
      </c>
      <c r="I53" s="120">
        <v>353.683</v>
      </c>
      <c r="J53" s="120"/>
      <c r="K53" s="5"/>
      <c r="L53" s="59"/>
      <c r="M53" s="59"/>
      <c r="N53" s="89">
        <f t="shared" si="13"/>
        <v>47893.636769</v>
      </c>
      <c r="O53" s="99">
        <v>-46019.571122</v>
      </c>
      <c r="P53" s="92">
        <f>N53+O53</f>
        <v>1874.0656469999958</v>
      </c>
      <c r="Q53" s="8"/>
      <c r="R53" s="112">
        <f t="shared" si="10"/>
        <v>1874.0656469999958</v>
      </c>
      <c r="S53" s="92">
        <f t="shared" si="12"/>
        <v>0.11834958301231423</v>
      </c>
    </row>
    <row r="54" spans="1:19" ht="18" customHeight="1">
      <c r="A54" s="117"/>
      <c r="B54" s="118" t="s">
        <v>92</v>
      </c>
      <c r="C54" s="120">
        <v>20162.743</v>
      </c>
      <c r="D54" s="59">
        <v>999.153111</v>
      </c>
      <c r="E54" s="93">
        <v>0.157</v>
      </c>
      <c r="F54" s="93">
        <v>0.047</v>
      </c>
      <c r="G54" s="93"/>
      <c r="H54" s="93"/>
      <c r="I54" s="59">
        <v>1274.996</v>
      </c>
      <c r="J54" s="59">
        <v>0.454352</v>
      </c>
      <c r="K54" s="59"/>
      <c r="L54" s="59"/>
      <c r="M54" s="59"/>
      <c r="N54" s="89">
        <f t="shared" si="13"/>
        <v>22437.550462999996</v>
      </c>
      <c r="O54" s="99">
        <v>-191.6798823</v>
      </c>
      <c r="P54" s="92">
        <f>N54+O54</f>
        <v>22245.870580699997</v>
      </c>
      <c r="Q54" s="8"/>
      <c r="R54" s="112">
        <f t="shared" si="10"/>
        <v>22245.870580699997</v>
      </c>
      <c r="S54" s="92">
        <f t="shared" si="12"/>
        <v>1.4048544730470476</v>
      </c>
    </row>
    <row r="55" spans="1:19" ht="38.25" customHeight="1">
      <c r="A55" s="117"/>
      <c r="B55" s="124" t="s">
        <v>93</v>
      </c>
      <c r="C55" s="120">
        <v>4407.091</v>
      </c>
      <c r="D55" s="59">
        <v>32.350679</v>
      </c>
      <c r="E55" s="59"/>
      <c r="F55" s="59">
        <v>0</v>
      </c>
      <c r="G55" s="59"/>
      <c r="H55" s="93"/>
      <c r="I55" s="59">
        <v>22.981</v>
      </c>
      <c r="J55" s="59">
        <v>0.289552</v>
      </c>
      <c r="K55" s="59"/>
      <c r="L55" s="59"/>
      <c r="M55" s="59"/>
      <c r="N55" s="89">
        <f t="shared" si="13"/>
        <v>4462.712231</v>
      </c>
      <c r="O55" s="99">
        <v>-940.266106</v>
      </c>
      <c r="P55" s="92">
        <f t="shared" si="9"/>
        <v>3522.4461250000004</v>
      </c>
      <c r="Q55" s="82"/>
      <c r="R55" s="92">
        <f t="shared" si="10"/>
        <v>3522.4461250000004</v>
      </c>
      <c r="S55" s="92">
        <f t="shared" si="12"/>
        <v>0.2224468661193559</v>
      </c>
    </row>
    <row r="56" spans="1:19" ht="15">
      <c r="A56" s="117"/>
      <c r="B56" s="118" t="s">
        <v>94</v>
      </c>
      <c r="C56" s="120">
        <v>57671.608</v>
      </c>
      <c r="D56" s="59">
        <v>4945.771</v>
      </c>
      <c r="E56" s="93">
        <v>93984.050523</v>
      </c>
      <c r="F56" s="93">
        <v>1210.2913250000001</v>
      </c>
      <c r="G56" s="93">
        <v>3555.085771</v>
      </c>
      <c r="H56" s="93"/>
      <c r="I56" s="59">
        <v>154.921</v>
      </c>
      <c r="J56" s="59"/>
      <c r="K56" s="59"/>
      <c r="L56" s="59"/>
      <c r="M56" s="59"/>
      <c r="N56" s="89">
        <f t="shared" si="13"/>
        <v>161521.727619</v>
      </c>
      <c r="O56" s="8"/>
      <c r="P56" s="92">
        <f t="shared" si="9"/>
        <v>161521.727619</v>
      </c>
      <c r="Q56" s="8"/>
      <c r="R56" s="112">
        <f t="shared" si="10"/>
        <v>161521.727619</v>
      </c>
      <c r="S56" s="92">
        <f>R56/$R$11*100</f>
        <v>10.200298555036312</v>
      </c>
    </row>
    <row r="57" spans="1:19" ht="51.75" customHeight="1">
      <c r="A57" s="117"/>
      <c r="B57" s="124" t="s">
        <v>95</v>
      </c>
      <c r="C57" s="120">
        <v>31044.854</v>
      </c>
      <c r="D57" s="59">
        <v>13909.515022</v>
      </c>
      <c r="E57" s="93">
        <v>8.279</v>
      </c>
      <c r="F57" s="93">
        <v>381.295</v>
      </c>
      <c r="G57" s="93">
        <v>40.868</v>
      </c>
      <c r="H57" s="93"/>
      <c r="I57" s="59">
        <v>2703.3999999999996</v>
      </c>
      <c r="J57" s="59">
        <v>377.323552</v>
      </c>
      <c r="K57" s="59"/>
      <c r="L57" s="59"/>
      <c r="M57" s="59"/>
      <c r="N57" s="89">
        <f t="shared" si="13"/>
        <v>48465.534574000005</v>
      </c>
      <c r="O57" s="86">
        <v>-7688.173388000002</v>
      </c>
      <c r="P57" s="92">
        <f t="shared" si="9"/>
        <v>40777.361186</v>
      </c>
      <c r="Q57" s="8"/>
      <c r="R57" s="112">
        <f t="shared" si="10"/>
        <v>40777.361186</v>
      </c>
      <c r="S57" s="92">
        <f t="shared" si="12"/>
        <v>2.5751412179349544</v>
      </c>
    </row>
    <row r="58" spans="1:19" ht="16.5" customHeight="1">
      <c r="A58" s="117"/>
      <c r="B58" s="118" t="s">
        <v>96</v>
      </c>
      <c r="C58" s="120">
        <v>4598.032</v>
      </c>
      <c r="D58" s="59">
        <v>2836.975</v>
      </c>
      <c r="E58" s="93">
        <v>2.363</v>
      </c>
      <c r="F58" s="93">
        <v>19.686</v>
      </c>
      <c r="G58" s="93">
        <v>1.825</v>
      </c>
      <c r="H58" s="93"/>
      <c r="I58" s="59">
        <v>1108.517</v>
      </c>
      <c r="J58" s="59">
        <v>0</v>
      </c>
      <c r="K58" s="59"/>
      <c r="L58" s="59">
        <v>1.72254</v>
      </c>
      <c r="M58" s="59">
        <v>30.979</v>
      </c>
      <c r="N58" s="89">
        <f>SUM(C58:M58)</f>
        <v>8600.09954</v>
      </c>
      <c r="O58" s="99">
        <v>-726.72254</v>
      </c>
      <c r="P58" s="92">
        <f t="shared" si="9"/>
        <v>7873.3769999999995</v>
      </c>
      <c r="Q58" s="8"/>
      <c r="R58" s="112">
        <f t="shared" si="10"/>
        <v>7873.3769999999995</v>
      </c>
      <c r="S58" s="92">
        <f t="shared" si="12"/>
        <v>0.4972135775181559</v>
      </c>
    </row>
    <row r="59" spans="1:19" ht="52.5" customHeight="1">
      <c r="A59" s="117"/>
      <c r="B59" s="124" t="s">
        <v>97</v>
      </c>
      <c r="C59" s="120">
        <v>1070.621</v>
      </c>
      <c r="D59" s="59">
        <v>155.801</v>
      </c>
      <c r="E59" s="93">
        <v>21.785</v>
      </c>
      <c r="F59" s="93"/>
      <c r="G59" s="93"/>
      <c r="H59" s="93"/>
      <c r="I59" s="59">
        <v>5.206</v>
      </c>
      <c r="J59" s="59"/>
      <c r="K59" s="59"/>
      <c r="L59" s="59"/>
      <c r="M59" s="59"/>
      <c r="N59" s="89">
        <f>SUM(C59:M59)</f>
        <v>1253.413</v>
      </c>
      <c r="O59" s="99">
        <v>-131.0489</v>
      </c>
      <c r="P59" s="92">
        <f>N59+O59</f>
        <v>1122.3641</v>
      </c>
      <c r="Q59" s="8"/>
      <c r="R59" s="112">
        <f t="shared" si="10"/>
        <v>1122.3641</v>
      </c>
      <c r="S59" s="92">
        <f>R59/$R$11*100</f>
        <v>0.07087869276918218</v>
      </c>
    </row>
    <row r="60" spans="1:19" ht="33" customHeight="1">
      <c r="A60" s="117"/>
      <c r="B60" s="124" t="s">
        <v>98</v>
      </c>
      <c r="C60" s="120">
        <v>2069.924</v>
      </c>
      <c r="D60" s="59">
        <v>323.67900000000003</v>
      </c>
      <c r="E60" s="93"/>
      <c r="F60" s="93"/>
      <c r="G60" s="93"/>
      <c r="H60" s="93"/>
      <c r="I60" s="59">
        <v>56.504</v>
      </c>
      <c r="J60" s="59"/>
      <c r="K60" s="59"/>
      <c r="L60" s="59">
        <v>1484.12745</v>
      </c>
      <c r="M60" s="59"/>
      <c r="N60" s="89">
        <f>SUM(C60:M60)</f>
        <v>3934.23445</v>
      </c>
      <c r="O60" s="99">
        <v>-2009.231024</v>
      </c>
      <c r="P60" s="92">
        <f t="shared" si="9"/>
        <v>1925.003426</v>
      </c>
      <c r="Q60" s="8"/>
      <c r="R60" s="112">
        <f t="shared" si="10"/>
        <v>1925.003426</v>
      </c>
      <c r="S60" s="92">
        <f>R60/$R$11*100</f>
        <v>0.12156636728765392</v>
      </c>
    </row>
    <row r="61" spans="1:19" s="8" customFormat="1" ht="39" customHeight="1">
      <c r="A61" s="125"/>
      <c r="B61" s="126" t="s">
        <v>99</v>
      </c>
      <c r="C61" s="120">
        <v>393.742</v>
      </c>
      <c r="D61" s="59">
        <v>0</v>
      </c>
      <c r="E61" s="93"/>
      <c r="F61" s="93"/>
      <c r="G61" s="93"/>
      <c r="H61" s="93"/>
      <c r="I61" s="59">
        <v>152.524</v>
      </c>
      <c r="J61" s="92">
        <v>0</v>
      </c>
      <c r="K61" s="92"/>
      <c r="L61" s="59"/>
      <c r="M61" s="59"/>
      <c r="N61" s="89">
        <f t="shared" si="13"/>
        <v>546.2660000000001</v>
      </c>
      <c r="O61" s="99">
        <v>-68.61976</v>
      </c>
      <c r="P61" s="92">
        <f t="shared" si="9"/>
        <v>477.6462400000001</v>
      </c>
      <c r="R61" s="112">
        <f t="shared" si="10"/>
        <v>477.6462400000001</v>
      </c>
      <c r="S61" s="92">
        <f t="shared" si="12"/>
        <v>0.030163955794126937</v>
      </c>
    </row>
    <row r="62" spans="1:19" ht="19.5" customHeight="1">
      <c r="A62" s="117"/>
      <c r="B62" s="116" t="s">
        <v>100</v>
      </c>
      <c r="C62" s="92">
        <f>SUM(C63:C64)</f>
        <v>5738.744</v>
      </c>
      <c r="D62" s="92">
        <f>D63+D64</f>
        <v>14422.273000000001</v>
      </c>
      <c r="E62" s="94">
        <f aca="true" t="shared" si="14" ref="E62:M62">E63+E64</f>
        <v>18.276</v>
      </c>
      <c r="F62" s="94">
        <f t="shared" si="14"/>
        <v>4.016</v>
      </c>
      <c r="G62" s="94">
        <f t="shared" si="14"/>
        <v>2.957</v>
      </c>
      <c r="H62" s="94">
        <f t="shared" si="14"/>
        <v>0</v>
      </c>
      <c r="I62" s="92">
        <f>I63+I64</f>
        <v>1879.06</v>
      </c>
      <c r="J62" s="92">
        <f t="shared" si="14"/>
        <v>0</v>
      </c>
      <c r="K62" s="59">
        <f t="shared" si="14"/>
        <v>0</v>
      </c>
      <c r="L62" s="92">
        <f t="shared" si="14"/>
        <v>6007.028340000001</v>
      </c>
      <c r="M62" s="92">
        <f t="shared" si="14"/>
        <v>0</v>
      </c>
      <c r="N62" s="89">
        <f t="shared" si="13"/>
        <v>28072.35434</v>
      </c>
      <c r="O62" s="92">
        <f>O63+O64</f>
        <v>-38.31124</v>
      </c>
      <c r="P62" s="92">
        <f t="shared" si="9"/>
        <v>28034.043100000003</v>
      </c>
      <c r="Q62" s="86">
        <f>Q63+Q64</f>
        <v>-63.258</v>
      </c>
      <c r="R62" s="112">
        <f>P62+Q62</f>
        <v>27970.7851</v>
      </c>
      <c r="S62" s="92">
        <f t="shared" si="12"/>
        <v>1.7663899652668142</v>
      </c>
    </row>
    <row r="63" spans="1:19" ht="19.5" customHeight="1">
      <c r="A63" s="117"/>
      <c r="B63" s="127" t="s">
        <v>101</v>
      </c>
      <c r="C63" s="59">
        <v>5564.218</v>
      </c>
      <c r="D63" s="120">
        <v>13969.032000000001</v>
      </c>
      <c r="E63" s="93">
        <v>18.276</v>
      </c>
      <c r="F63" s="93">
        <v>4.016</v>
      </c>
      <c r="G63" s="93">
        <v>2.957</v>
      </c>
      <c r="H63" s="93"/>
      <c r="I63" s="59">
        <v>1879.06</v>
      </c>
      <c r="J63" s="59"/>
      <c r="K63" s="92">
        <v>0</v>
      </c>
      <c r="L63" s="120">
        <v>6007.028340000001</v>
      </c>
      <c r="M63" s="120"/>
      <c r="N63" s="89">
        <f t="shared" si="13"/>
        <v>27444.587340000002</v>
      </c>
      <c r="O63" s="92">
        <v>-38.31124</v>
      </c>
      <c r="P63" s="92">
        <f t="shared" si="9"/>
        <v>27406.276100000003</v>
      </c>
      <c r="Q63" s="8"/>
      <c r="R63" s="112">
        <f t="shared" si="10"/>
        <v>27406.276100000003</v>
      </c>
      <c r="S63" s="92">
        <f>R63/$R$11*100</f>
        <v>1.7307405178402273</v>
      </c>
    </row>
    <row r="64" spans="1:19" ht="19.5" customHeight="1">
      <c r="A64" s="117"/>
      <c r="B64" s="127" t="s">
        <v>102</v>
      </c>
      <c r="C64" s="120">
        <v>174.526</v>
      </c>
      <c r="D64" s="120">
        <v>453.241</v>
      </c>
      <c r="E64" s="123"/>
      <c r="F64" s="123">
        <v>0</v>
      </c>
      <c r="G64" s="123"/>
      <c r="H64" s="123"/>
      <c r="I64" s="59">
        <v>0</v>
      </c>
      <c r="J64" s="92"/>
      <c r="K64" s="92"/>
      <c r="L64" s="120"/>
      <c r="M64" s="120"/>
      <c r="N64" s="89">
        <f t="shared" si="13"/>
        <v>627.767</v>
      </c>
      <c r="O64" s="86"/>
      <c r="P64" s="92">
        <f t="shared" si="9"/>
        <v>627.767</v>
      </c>
      <c r="Q64" s="8">
        <v>-63.258</v>
      </c>
      <c r="R64" s="112">
        <f t="shared" si="10"/>
        <v>564.509</v>
      </c>
      <c r="S64" s="92">
        <f t="shared" si="12"/>
        <v>0.035649447426586676</v>
      </c>
    </row>
    <row r="65" spans="1:19" ht="23.25" customHeight="1">
      <c r="A65" s="117"/>
      <c r="B65" s="116" t="s">
        <v>80</v>
      </c>
      <c r="C65" s="112">
        <f>C66+C67</f>
        <v>964.2</v>
      </c>
      <c r="D65" s="112">
        <f>D66+D67</f>
        <v>2196.67</v>
      </c>
      <c r="E65" s="112">
        <f>E66+E67</f>
        <v>0</v>
      </c>
      <c r="F65" s="112">
        <f>F66+F67</f>
        <v>0</v>
      </c>
      <c r="G65" s="112">
        <f>G66+G67</f>
        <v>0</v>
      </c>
      <c r="H65" s="123"/>
      <c r="I65" s="112">
        <f>I66+I67</f>
        <v>0.022</v>
      </c>
      <c r="J65" s="92"/>
      <c r="K65" s="92">
        <f>K66+K67</f>
        <v>0</v>
      </c>
      <c r="L65" s="112">
        <f>L66+L67</f>
        <v>68.92551</v>
      </c>
      <c r="M65" s="112">
        <f>M66+M67</f>
        <v>819.983</v>
      </c>
      <c r="N65" s="89">
        <f t="shared" si="13"/>
        <v>4049.80051</v>
      </c>
      <c r="O65" s="112">
        <f>O66+O67</f>
        <v>-68.92551</v>
      </c>
      <c r="P65" s="92">
        <f t="shared" si="9"/>
        <v>3980.875</v>
      </c>
      <c r="Q65" s="112">
        <f>Q66+Q67</f>
        <v>-3980.8749999999995</v>
      </c>
      <c r="R65" s="112">
        <f t="shared" si="10"/>
        <v>0</v>
      </c>
      <c r="S65" s="92">
        <f t="shared" si="12"/>
        <v>0</v>
      </c>
    </row>
    <row r="66" spans="1:19" ht="15">
      <c r="A66" s="117"/>
      <c r="B66" s="128" t="s">
        <v>103</v>
      </c>
      <c r="C66" s="120">
        <v>0</v>
      </c>
      <c r="D66" s="120">
        <v>0</v>
      </c>
      <c r="E66" s="123">
        <v>0</v>
      </c>
      <c r="F66" s="123">
        <v>0</v>
      </c>
      <c r="G66" s="123"/>
      <c r="H66" s="123">
        <v>0</v>
      </c>
      <c r="I66" s="120"/>
      <c r="J66" s="92"/>
      <c r="K66" s="92"/>
      <c r="L66" s="120"/>
      <c r="M66" s="120">
        <v>178.555</v>
      </c>
      <c r="N66" s="89">
        <f t="shared" si="13"/>
        <v>178.555</v>
      </c>
      <c r="O66" s="8"/>
      <c r="P66" s="92">
        <f t="shared" si="9"/>
        <v>178.555</v>
      </c>
      <c r="Q66" s="8">
        <f>-P66</f>
        <v>-178.555</v>
      </c>
      <c r="R66" s="112"/>
      <c r="S66" s="92">
        <f t="shared" si="12"/>
        <v>0</v>
      </c>
    </row>
    <row r="67" spans="1:19" ht="19.5" customHeight="1">
      <c r="A67" s="117"/>
      <c r="B67" s="128" t="s">
        <v>104</v>
      </c>
      <c r="C67" s="120">
        <v>964.2</v>
      </c>
      <c r="D67" s="120">
        <v>2196.67</v>
      </c>
      <c r="E67" s="123">
        <v>0</v>
      </c>
      <c r="F67" s="123">
        <v>0</v>
      </c>
      <c r="G67" s="123"/>
      <c r="H67" s="123">
        <v>0</v>
      </c>
      <c r="I67" s="120">
        <v>0.022</v>
      </c>
      <c r="J67" s="92"/>
      <c r="K67" s="92"/>
      <c r="L67" s="120">
        <v>68.92551</v>
      </c>
      <c r="M67" s="120">
        <v>641.428</v>
      </c>
      <c r="N67" s="89">
        <f t="shared" si="13"/>
        <v>3871.2455099999997</v>
      </c>
      <c r="O67" s="99">
        <v>-68.92551</v>
      </c>
      <c r="P67" s="92">
        <f t="shared" si="9"/>
        <v>3802.3199999999997</v>
      </c>
      <c r="Q67" s="8">
        <f>-P67</f>
        <v>-3802.3199999999997</v>
      </c>
      <c r="R67" s="112">
        <f t="shared" si="10"/>
        <v>0</v>
      </c>
      <c r="S67" s="92">
        <f t="shared" si="12"/>
        <v>0</v>
      </c>
    </row>
    <row r="68" spans="1:19" ht="34.5" customHeight="1">
      <c r="A68" s="117"/>
      <c r="B68" s="129" t="s">
        <v>105</v>
      </c>
      <c r="C68" s="120">
        <v>-1129.93</v>
      </c>
      <c r="D68" s="120">
        <v>-389.134566</v>
      </c>
      <c r="E68" s="123">
        <v>-10.702</v>
      </c>
      <c r="F68" s="123">
        <v>-14.566</v>
      </c>
      <c r="G68" s="123">
        <v>-50.817</v>
      </c>
      <c r="H68" s="123"/>
      <c r="I68" s="123">
        <v>-90.427</v>
      </c>
      <c r="J68" s="123">
        <v>-0.002608</v>
      </c>
      <c r="K68" s="120"/>
      <c r="L68" s="120"/>
      <c r="M68" s="120"/>
      <c r="N68" s="89">
        <f t="shared" si="13"/>
        <v>-1685.579174</v>
      </c>
      <c r="O68" s="8"/>
      <c r="P68" s="92">
        <f t="shared" si="9"/>
        <v>-1685.579174</v>
      </c>
      <c r="Q68" s="8"/>
      <c r="R68" s="112">
        <f t="shared" si="10"/>
        <v>-1685.579174</v>
      </c>
      <c r="S68" s="92">
        <f t="shared" si="12"/>
        <v>-0.10644642715503631</v>
      </c>
    </row>
    <row r="69" spans="2:19" ht="12" customHeight="1">
      <c r="B69" s="129"/>
      <c r="C69" s="120"/>
      <c r="D69" s="120"/>
      <c r="E69" s="123"/>
      <c r="F69" s="123"/>
      <c r="G69" s="123"/>
      <c r="H69" s="123"/>
      <c r="I69" s="5"/>
      <c r="J69" s="92"/>
      <c r="K69" s="120"/>
      <c r="L69" s="120"/>
      <c r="M69" s="120"/>
      <c r="N69" s="89">
        <f t="shared" si="13"/>
        <v>0</v>
      </c>
      <c r="O69" s="8"/>
      <c r="P69" s="92"/>
      <c r="Q69" s="8"/>
      <c r="R69" s="112"/>
      <c r="S69" s="92"/>
    </row>
    <row r="70" spans="2:19" ht="34.5" customHeight="1" thickBot="1">
      <c r="B70" s="130" t="s">
        <v>106</v>
      </c>
      <c r="C70" s="131">
        <f>C20-C47</f>
        <v>-59381.79394200008</v>
      </c>
      <c r="D70" s="131">
        <f>D20-D47</f>
        <v>1520.8860529999802</v>
      </c>
      <c r="E70" s="132">
        <f>E20-E47</f>
        <v>-4149.357999999978</v>
      </c>
      <c r="F70" s="132">
        <f>F20-F47</f>
        <v>1011.0899999999995</v>
      </c>
      <c r="G70" s="132">
        <f>G20-G47</f>
        <v>-5974.870999999985</v>
      </c>
      <c r="H70" s="132">
        <f>H20-H47</f>
        <v>0</v>
      </c>
      <c r="I70" s="131">
        <f>I20-I47</f>
        <v>2278.3360000000102</v>
      </c>
      <c r="J70" s="131">
        <f>J20-J47</f>
        <v>19.950138000000038</v>
      </c>
      <c r="K70" s="131">
        <f>K20-K47</f>
        <v>94.15170955000002</v>
      </c>
      <c r="L70" s="131">
        <f>L20-L47</f>
        <v>34.18453529999897</v>
      </c>
      <c r="M70" s="131">
        <f>M20-M47</f>
        <v>-428.711</v>
      </c>
      <c r="N70" s="133">
        <f>SUM(C70:M70)</f>
        <v>-64976.13550615006</v>
      </c>
      <c r="O70" s="131">
        <f>O20-O47</f>
        <v>0</v>
      </c>
      <c r="P70" s="131">
        <f>P20-P47</f>
        <v>-64976.135506149905</v>
      </c>
      <c r="Q70" s="131">
        <f>Q20-Q47</f>
        <v>2162.499999999999</v>
      </c>
      <c r="R70" s="131">
        <f>R20-R47</f>
        <v>-62813.635506149905</v>
      </c>
      <c r="S70" s="134">
        <f>R70/$R$11*100</f>
        <v>-3.9667594257120244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2023-11-23T08:35:39Z</cp:lastPrinted>
  <dcterms:created xsi:type="dcterms:W3CDTF">2023-11-23T08:30:54Z</dcterms:created>
  <dcterms:modified xsi:type="dcterms:W3CDTF">2023-11-23T08:36:22Z</dcterms:modified>
  <cp:category/>
  <cp:version/>
  <cp:contentType/>
  <cp:contentStatus/>
</cp:coreProperties>
</file>